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!Downloads\"/>
    </mc:Choice>
  </mc:AlternateContent>
  <xr:revisionPtr revIDLastSave="0" documentId="13_ncr:1_{D87DCF95-9BD2-4ABB-AAC3-8E52B0AD867E}" xr6:coauthVersionLast="37" xr6:coauthVersionMax="47" xr10:uidLastSave="{00000000-0000-0000-0000-000000000000}"/>
  <bookViews>
    <workbookView xWindow="0" yWindow="0" windowWidth="28800" windowHeight="10725" xr2:uid="{F8040E1F-70F6-49DC-855F-92F030B27F13}"/>
  </bookViews>
  <sheets>
    <sheet name="результат" sheetId="5" r:id="rId1"/>
  </sheets>
  <calcPr calcId="162913"/>
</workbook>
</file>

<file path=xl/calcChain.xml><?xml version="1.0" encoding="utf-8"?>
<calcChain xmlns="http://schemas.openxmlformats.org/spreadsheetml/2006/main">
  <c r="I22" i="5" l="1"/>
  <c r="I17" i="5"/>
  <c r="I16" i="5"/>
  <c r="E25" i="5"/>
  <c r="E24" i="5"/>
  <c r="E23" i="5"/>
  <c r="E22" i="5"/>
  <c r="E21" i="5"/>
  <c r="F27" i="5"/>
  <c r="F23" i="5" l="1"/>
  <c r="F25" i="5"/>
  <c r="F22" i="5"/>
  <c r="F24" i="5"/>
  <c r="I14" i="5" l="1"/>
  <c r="G10" i="5"/>
  <c r="F11" i="5"/>
  <c r="F10" i="5"/>
  <c r="G27" i="5"/>
  <c r="I26" i="5"/>
  <c r="F66" i="5" l="1"/>
  <c r="I66" i="5" s="1"/>
  <c r="G65" i="5"/>
  <c r="F65" i="5"/>
  <c r="I65" i="5" s="1"/>
  <c r="L65" i="5" s="1"/>
  <c r="F64" i="5"/>
  <c r="I64" i="5" s="1"/>
  <c r="G63" i="5"/>
  <c r="F63" i="5"/>
  <c r="I63" i="5" s="1"/>
  <c r="L63" i="5" s="1"/>
  <c r="F62" i="5"/>
  <c r="I62" i="5" s="1"/>
  <c r="G61" i="5"/>
  <c r="F61" i="5"/>
  <c r="I61" i="5" s="1"/>
  <c r="L61" i="5" s="1"/>
  <c r="F60" i="5"/>
  <c r="I60" i="5" s="1"/>
  <c r="G59" i="5"/>
  <c r="F59" i="5"/>
  <c r="I59" i="5" s="1"/>
  <c r="L59" i="5" s="1"/>
  <c r="F58" i="5"/>
  <c r="I58" i="5" s="1"/>
  <c r="G57" i="5"/>
  <c r="F57" i="5"/>
  <c r="I57" i="5" s="1"/>
  <c r="L57" i="5" s="1"/>
  <c r="F56" i="5"/>
  <c r="I56" i="5" s="1"/>
  <c r="G55" i="5"/>
  <c r="F55" i="5"/>
  <c r="I55" i="5" s="1"/>
  <c r="L55" i="5" s="1"/>
  <c r="F54" i="5"/>
  <c r="I54" i="5" s="1"/>
  <c r="G53" i="5"/>
  <c r="F53" i="5"/>
  <c r="I53" i="5" s="1"/>
  <c r="L53" i="5" s="1"/>
  <c r="F52" i="5"/>
  <c r="I52" i="5" s="1"/>
  <c r="G51" i="5"/>
  <c r="F51" i="5"/>
  <c r="I51" i="5" s="1"/>
  <c r="L51" i="5" s="1"/>
  <c r="F50" i="5"/>
  <c r="I50" i="5" s="1"/>
  <c r="G49" i="5"/>
  <c r="F49" i="5"/>
  <c r="I49" i="5" s="1"/>
  <c r="L49" i="5" s="1"/>
  <c r="F48" i="5"/>
  <c r="I48" i="5" s="1"/>
  <c r="G47" i="5"/>
  <c r="F47" i="5"/>
  <c r="F46" i="5"/>
  <c r="G45" i="5"/>
  <c r="F45" i="5"/>
  <c r="F44" i="5"/>
  <c r="G43" i="5"/>
  <c r="F43" i="5"/>
  <c r="F42" i="5"/>
  <c r="G41" i="5"/>
  <c r="F41" i="5"/>
  <c r="F40" i="5"/>
  <c r="G39" i="5"/>
  <c r="F39" i="5"/>
  <c r="F38" i="5"/>
  <c r="G37" i="5"/>
  <c r="F37" i="5"/>
  <c r="F36" i="5"/>
  <c r="G35" i="5"/>
  <c r="F35" i="5"/>
  <c r="G33" i="5"/>
  <c r="G31" i="5"/>
  <c r="G29" i="5"/>
  <c r="G14" i="5"/>
  <c r="F14" i="5"/>
  <c r="L14" i="5" s="1"/>
  <c r="I13" i="5"/>
  <c r="G13" i="5"/>
  <c r="F13" i="5"/>
  <c r="L13" i="5" s="1"/>
  <c r="I12" i="5"/>
  <c r="G12" i="5"/>
  <c r="F12" i="5"/>
  <c r="L12" i="5" s="1"/>
  <c r="I11" i="5"/>
  <c r="G11" i="5"/>
  <c r="L11" i="5"/>
  <c r="H27" i="5" l="1"/>
  <c r="I27" i="5" s="1"/>
  <c r="L22" i="5"/>
  <c r="I23" i="5"/>
  <c r="I24" i="5"/>
  <c r="I46" i="5"/>
  <c r="H51" i="5"/>
  <c r="H52" i="5"/>
  <c r="H55" i="5"/>
  <c r="H56" i="5"/>
  <c r="H59" i="5"/>
  <c r="H60" i="5"/>
  <c r="H63" i="5"/>
  <c r="H64" i="5"/>
  <c r="H53" i="5"/>
  <c r="H54" i="5"/>
  <c r="H57" i="5"/>
  <c r="H58" i="5"/>
  <c r="H61" i="5"/>
  <c r="H62" i="5"/>
  <c r="H65" i="5"/>
  <c r="H66" i="5"/>
  <c r="H49" i="5"/>
  <c r="H50" i="5"/>
  <c r="H47" i="5"/>
  <c r="I47" i="5" s="1"/>
  <c r="L47" i="5" s="1"/>
  <c r="H48" i="5"/>
  <c r="H45" i="5"/>
  <c r="I45" i="5" s="1"/>
  <c r="H46" i="5"/>
  <c r="H37" i="5"/>
  <c r="I37" i="5" s="1"/>
  <c r="H38" i="5"/>
  <c r="I38" i="5" s="1"/>
  <c r="H41" i="5"/>
  <c r="I41" i="5" s="1"/>
  <c r="H42" i="5"/>
  <c r="I42" i="5" s="1"/>
  <c r="H35" i="5"/>
  <c r="I35" i="5" s="1"/>
  <c r="H36" i="5"/>
  <c r="I36" i="5" s="1"/>
  <c r="H39" i="5"/>
  <c r="I39" i="5" s="1"/>
  <c r="H40" i="5"/>
  <c r="I40" i="5" s="1"/>
  <c r="H43" i="5"/>
  <c r="I43" i="5" s="1"/>
  <c r="H44" i="5"/>
  <c r="I44" i="5" s="1"/>
  <c r="G54" i="5"/>
  <c r="G56" i="5"/>
  <c r="G58" i="5"/>
  <c r="G60" i="5"/>
  <c r="G62" i="5"/>
  <c r="G64" i="5"/>
  <c r="G66" i="5"/>
  <c r="G44" i="5"/>
  <c r="G50" i="5"/>
  <c r="G52" i="5"/>
  <c r="G48" i="5"/>
  <c r="G46" i="5"/>
  <c r="F33" i="5"/>
  <c r="F34" i="5"/>
  <c r="F32" i="5"/>
  <c r="F29" i="5"/>
  <c r="F28" i="5"/>
  <c r="L24" i="5"/>
  <c r="L23" i="5"/>
  <c r="I25" i="5"/>
  <c r="L25" i="5" s="1"/>
  <c r="F30" i="5"/>
  <c r="F31" i="5"/>
  <c r="L43" i="5" l="1"/>
  <c r="L39" i="5"/>
  <c r="K39" i="5" s="1"/>
  <c r="L35" i="5"/>
  <c r="L41" i="5"/>
  <c r="M41" i="5" s="1"/>
  <c r="L37" i="5"/>
  <c r="L45" i="5"/>
  <c r="M47" i="5"/>
  <c r="K49" i="5"/>
  <c r="J49" i="5"/>
  <c r="J45" i="5"/>
  <c r="M65" i="5"/>
  <c r="J65" i="5"/>
  <c r="K57" i="5"/>
  <c r="J57" i="5"/>
  <c r="K63" i="5"/>
  <c r="J63" i="5"/>
  <c r="M55" i="5"/>
  <c r="J55" i="5"/>
  <c r="K61" i="5"/>
  <c r="J61" i="5"/>
  <c r="K53" i="5"/>
  <c r="J53" i="5"/>
  <c r="M59" i="5"/>
  <c r="J59" i="5"/>
  <c r="M51" i="5"/>
  <c r="J51" i="5"/>
  <c r="J47" i="5"/>
  <c r="K43" i="5"/>
  <c r="J43" i="5"/>
  <c r="J39" i="5"/>
  <c r="K35" i="5"/>
  <c r="J35" i="5"/>
  <c r="J41" i="5"/>
  <c r="K37" i="5"/>
  <c r="J37" i="5"/>
  <c r="H34" i="5"/>
  <c r="I34" i="5" s="1"/>
  <c r="H33" i="5"/>
  <c r="I33" i="5" s="1"/>
  <c r="H32" i="5"/>
  <c r="I32" i="5" s="1"/>
  <c r="H31" i="5"/>
  <c r="I31" i="5" s="1"/>
  <c r="H30" i="5"/>
  <c r="I30" i="5" s="1"/>
  <c r="H29" i="5"/>
  <c r="I29" i="5" s="1"/>
  <c r="H28" i="5"/>
  <c r="I28" i="5" s="1"/>
  <c r="L27" i="5" s="1"/>
  <c r="G30" i="5"/>
  <c r="G28" i="5"/>
  <c r="G32" i="5"/>
  <c r="M49" i="5"/>
  <c r="M39" i="5"/>
  <c r="L29" i="5" l="1"/>
  <c r="M29" i="5" s="1"/>
  <c r="L31" i="5"/>
  <c r="M31" i="5" s="1"/>
  <c r="L33" i="5"/>
  <c r="K47" i="5"/>
  <c r="M53" i="5"/>
  <c r="M61" i="5"/>
  <c r="K41" i="5"/>
  <c r="K45" i="5"/>
  <c r="M35" i="5"/>
  <c r="M43" i="5"/>
  <c r="M57" i="5"/>
  <c r="M37" i="5"/>
  <c r="K51" i="5"/>
  <c r="K55" i="5"/>
  <c r="K59" i="5"/>
  <c r="M63" i="5"/>
  <c r="K65" i="5"/>
  <c r="M45" i="5"/>
  <c r="K33" i="5"/>
  <c r="J33" i="5"/>
  <c r="M33" i="5"/>
  <c r="J27" i="5"/>
  <c r="K27" i="5" s="1"/>
  <c r="J31" i="5"/>
  <c r="M27" i="5"/>
  <c r="J29" i="5"/>
  <c r="K31" i="5" l="1"/>
  <c r="K29" i="5"/>
</calcChain>
</file>

<file path=xl/sharedStrings.xml><?xml version="1.0" encoding="utf-8"?>
<sst xmlns="http://schemas.openxmlformats.org/spreadsheetml/2006/main" count="45" uniqueCount="29">
  <si>
    <t>Исполнитель</t>
  </si>
  <si>
    <t>Дата:</t>
  </si>
  <si>
    <t>№ партии</t>
  </si>
  <si>
    <t>Раздел I: Градуировочный график</t>
  </si>
  <si>
    <t>К.В.</t>
  </si>
  <si>
    <r>
      <t>lgC</t>
    </r>
    <r>
      <rPr>
        <b/>
        <vertAlign val="subscript"/>
        <sz val="10"/>
        <rFont val="Arial"/>
        <family val="2"/>
        <charset val="204"/>
      </rPr>
      <t>i</t>
    </r>
  </si>
  <si>
    <r>
      <t>С</t>
    </r>
    <r>
      <rPr>
        <b/>
        <vertAlign val="subscript"/>
        <sz val="10"/>
        <rFont val="Arial"/>
        <family val="2"/>
        <charset val="204"/>
      </rPr>
      <t>0</t>
    </r>
  </si>
  <si>
    <r>
      <t>С</t>
    </r>
    <r>
      <rPr>
        <b/>
        <vertAlign val="subscript"/>
        <sz val="10"/>
        <rFont val="Arial"/>
        <family val="2"/>
        <charset val="204"/>
      </rPr>
      <t>1</t>
    </r>
  </si>
  <si>
    <r>
      <t>С</t>
    </r>
    <r>
      <rPr>
        <b/>
        <vertAlign val="subscript"/>
        <sz val="10"/>
        <rFont val="Arial"/>
        <family val="2"/>
        <charset val="204"/>
      </rPr>
      <t>2</t>
    </r>
    <r>
      <rPr>
        <sz val="11"/>
        <color indexed="8"/>
        <rFont val="Calibri"/>
        <family val="2"/>
        <charset val="204"/>
      </rPr>
      <t/>
    </r>
  </si>
  <si>
    <r>
      <t>С</t>
    </r>
    <r>
      <rPr>
        <b/>
        <vertAlign val="subscript"/>
        <sz val="10"/>
        <rFont val="Arial"/>
        <family val="2"/>
        <charset val="204"/>
      </rPr>
      <t>3</t>
    </r>
    <r>
      <rPr>
        <sz val="11"/>
        <color indexed="8"/>
        <rFont val="Calibri"/>
        <family val="2"/>
        <charset val="204"/>
      </rPr>
      <t/>
    </r>
  </si>
  <si>
    <r>
      <t>Интерсепт 50% (IC</t>
    </r>
    <r>
      <rPr>
        <b/>
        <vertAlign val="subscript"/>
        <sz val="10"/>
        <rFont val="Arial"/>
        <family val="2"/>
        <charset val="204"/>
      </rPr>
      <t>50</t>
    </r>
    <r>
      <rPr>
        <b/>
        <sz val="10"/>
        <rFont val="Arial"/>
        <family val="2"/>
        <charset val="204"/>
      </rPr>
      <t>)=</t>
    </r>
  </si>
  <si>
    <t>№</t>
  </si>
  <si>
    <t>Наименование образца</t>
  </si>
  <si>
    <t>Фактор разведения</t>
  </si>
  <si>
    <r>
      <t>Оптическая плотность B</t>
    </r>
    <r>
      <rPr>
        <b/>
        <vertAlign val="subscript"/>
        <sz val="10"/>
        <rFont val="Arial"/>
        <family val="2"/>
        <charset val="204"/>
      </rPr>
      <t>p</t>
    </r>
  </si>
  <si>
    <t>Примечания</t>
  </si>
  <si>
    <t>Градуировочный раствор</t>
  </si>
  <si>
    <r>
      <t>B</t>
    </r>
    <r>
      <rPr>
        <b/>
        <vertAlign val="subscript"/>
        <sz val="10"/>
        <rFont val="Arial"/>
        <family val="2"/>
        <charset val="204"/>
      </rPr>
      <t>i</t>
    </r>
    <r>
      <rPr>
        <b/>
        <sz val="10"/>
        <rFont val="Arial"/>
        <family val="2"/>
        <charset val="204"/>
      </rPr>
      <t>/B</t>
    </r>
    <r>
      <rPr>
        <b/>
        <vertAlign val="subscript"/>
        <sz val="10"/>
        <rFont val="Arial"/>
        <family val="2"/>
        <charset val="204"/>
      </rPr>
      <t>0</t>
    </r>
  </si>
  <si>
    <r>
      <t xml:space="preserve">log </t>
    </r>
    <r>
      <rPr>
        <b/>
        <i/>
        <sz val="10"/>
        <rFont val="Arial"/>
        <family val="2"/>
        <charset val="204"/>
      </rPr>
      <t>it</t>
    </r>
    <r>
      <rPr>
        <b/>
        <sz val="10"/>
        <rFont val="Arial"/>
        <family val="2"/>
        <charset val="204"/>
      </rPr>
      <t xml:space="preserve"> (B</t>
    </r>
    <r>
      <rPr>
        <b/>
        <vertAlign val="subscript"/>
        <sz val="10"/>
        <rFont val="Arial"/>
        <family val="2"/>
        <charset val="204"/>
      </rPr>
      <t>i</t>
    </r>
    <r>
      <rPr>
        <b/>
        <sz val="10"/>
        <rFont val="Arial"/>
        <family val="2"/>
        <charset val="204"/>
      </rPr>
      <t>/B</t>
    </r>
    <r>
      <rPr>
        <b/>
        <vertAlign val="subscript"/>
        <sz val="10"/>
        <rFont val="Arial"/>
        <family val="2"/>
        <charset val="204"/>
      </rPr>
      <t>0</t>
    </r>
    <r>
      <rPr>
        <b/>
        <sz val="10"/>
        <rFont val="Arial"/>
        <family val="2"/>
        <charset val="204"/>
      </rPr>
      <t>)</t>
    </r>
  </si>
  <si>
    <t>R =</t>
  </si>
  <si>
    <r>
      <t xml:space="preserve">log </t>
    </r>
    <r>
      <rPr>
        <b/>
        <i/>
        <sz val="10"/>
        <rFont val="Arial"/>
        <family val="2"/>
        <charset val="204"/>
      </rPr>
      <t>it</t>
    </r>
    <r>
      <rPr>
        <b/>
        <sz val="10"/>
        <rFont val="Arial"/>
        <family val="2"/>
        <charset val="204"/>
      </rPr>
      <t xml:space="preserve"> (B</t>
    </r>
    <r>
      <rPr>
        <b/>
        <vertAlign val="subscript"/>
        <sz val="10"/>
        <rFont val="Arial"/>
        <family val="2"/>
        <charset val="204"/>
      </rPr>
      <t>p</t>
    </r>
    <r>
      <rPr>
        <b/>
        <sz val="10"/>
        <rFont val="Arial"/>
        <family val="2"/>
        <charset val="204"/>
      </rPr>
      <t>/B</t>
    </r>
    <r>
      <rPr>
        <b/>
        <vertAlign val="subscript"/>
        <sz val="10"/>
        <rFont val="Arial"/>
        <family val="2"/>
        <charset val="204"/>
      </rPr>
      <t>0</t>
    </r>
    <r>
      <rPr>
        <b/>
        <sz val="10"/>
        <rFont val="Arial"/>
        <family val="2"/>
        <charset val="204"/>
      </rPr>
      <t>)</t>
    </r>
  </si>
  <si>
    <r>
      <t>Оптическая плотность B</t>
    </r>
    <r>
      <rPr>
        <b/>
        <vertAlign val="subscript"/>
        <sz val="10"/>
        <rFont val="Arial"/>
        <family val="2"/>
        <charset val="204"/>
      </rPr>
      <t>i</t>
    </r>
  </si>
  <si>
    <t>Оценка прием-лемости в условиях повторяемости</t>
  </si>
  <si>
    <r>
      <t>С</t>
    </r>
    <r>
      <rPr>
        <b/>
        <vertAlign val="subscript"/>
        <sz val="10"/>
        <rFont val="Arial"/>
        <family val="2"/>
        <charset val="204"/>
      </rPr>
      <t>4</t>
    </r>
    <r>
      <rPr>
        <sz val="11"/>
        <color indexed="8"/>
        <rFont val="Calibri"/>
        <family val="2"/>
        <charset val="204"/>
      </rPr>
      <t/>
    </r>
  </si>
  <si>
    <r>
      <t>C</t>
    </r>
    <r>
      <rPr>
        <b/>
        <vertAlign val="subscript"/>
        <sz val="10"/>
        <rFont val="Arial"/>
        <family val="2"/>
        <charset val="204"/>
      </rPr>
      <t>p</t>
    </r>
    <r>
      <rPr>
        <b/>
        <sz val="10"/>
        <rFont val="Arial"/>
        <family val="2"/>
        <charset val="204"/>
      </rPr>
      <t>, мкг/кг</t>
    </r>
  </si>
  <si>
    <t>мкг/кг</t>
  </si>
  <si>
    <r>
      <t>C</t>
    </r>
    <r>
      <rPr>
        <b/>
        <sz val="10"/>
        <rFont val="Arial"/>
        <family val="2"/>
        <charset val="204"/>
      </rPr>
      <t>, мкг/кг</t>
    </r>
  </si>
  <si>
    <r>
      <t>Определение токсина Т-2 и токсина HT-2. Набор реагентов "МУЛЬТИСКРИН</t>
    </r>
    <r>
      <rPr>
        <b/>
        <sz val="12"/>
        <rFont val="Calibri"/>
        <family val="2"/>
        <charset val="204"/>
      </rPr>
      <t>®</t>
    </r>
    <r>
      <rPr>
        <b/>
        <sz val="13.2"/>
        <rFont val="Arial"/>
        <family val="2"/>
        <charset val="204"/>
      </rPr>
      <t>ИФА-Токсин Т-2/НТ-2</t>
    </r>
    <r>
      <rPr>
        <b/>
        <sz val="12"/>
        <rFont val="Arial"/>
        <family val="2"/>
        <charset val="204"/>
      </rPr>
      <t>" (20-240 мкг/кг)</t>
    </r>
  </si>
  <si>
    <t>Раздел II: Расчет массовой доли токсина T-2/HT-2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</si>
</sst>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%"/>
    <numFmt numFmtId="166" formatCode="0.0000"/>
    <numFmt numFmtId="167" formatCode="0.0"/>
    <numFmt numFmtId="168" formatCode="\±0.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vertAlign val="subscript"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name val="Calibri"/>
      <family val="2"/>
      <charset val="204"/>
    </font>
    <font>
      <b/>
      <sz val="13.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9" fontId="8" fillId="0" borderId="0" applyFont="0" applyFill="0" applyBorder="0" applyAlignment="0" applyProtection="0"/>
  </cellStyleXfs>
  <cellXfs count="97">
    <xf numFmtId="0" fontId="0" fillId="0" borderId="0" xfId="0"/>
    <xf numFmtId="164" fontId="3" fillId="0" borderId="1" xfId="0" applyNumberFormat="1" applyFont="1" applyBorder="1" applyAlignment="1" applyProtection="1">
      <alignment horizontal="left" vertical="center"/>
      <protection hidden="1"/>
    </xf>
    <xf numFmtId="164" fontId="3" fillId="0" borderId="2" xfId="0" applyNumberFormat="1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10" fontId="9" fillId="0" borderId="3" xfId="0" applyNumberFormat="1" applyFont="1" applyBorder="1" applyAlignment="1" applyProtection="1">
      <alignment horizontal="center" vertical="center"/>
      <protection hidden="1"/>
    </xf>
    <xf numFmtId="165" fontId="9" fillId="0" borderId="3" xfId="0" applyNumberFormat="1" applyFont="1" applyBorder="1" applyAlignment="1" applyProtection="1">
      <alignment horizontal="center" vertical="center"/>
      <protection hidden="1"/>
    </xf>
    <xf numFmtId="2" fontId="9" fillId="0" borderId="3" xfId="0" applyNumberFormat="1" applyFont="1" applyBorder="1" applyAlignment="1" applyProtection="1">
      <alignment horizontal="center" vertical="center"/>
      <protection hidden="1"/>
    </xf>
    <xf numFmtId="2" fontId="9" fillId="0" borderId="0" xfId="0" applyNumberFormat="1" applyFont="1" applyAlignment="1" applyProtection="1">
      <alignment horizontal="center"/>
      <protection hidden="1"/>
    </xf>
    <xf numFmtId="164" fontId="9" fillId="0" borderId="0" xfId="0" applyNumberFormat="1" applyFont="1" applyAlignment="1" applyProtection="1">
      <alignment horizontal="center"/>
      <protection hidden="1"/>
    </xf>
    <xf numFmtId="10" fontId="9" fillId="0" borderId="0" xfId="0" applyNumberFormat="1" applyFont="1" applyProtection="1">
      <protection hidden="1"/>
    </xf>
    <xf numFmtId="164" fontId="3" fillId="0" borderId="0" xfId="0" applyNumberFormat="1" applyFont="1" applyAlignment="1" applyProtection="1">
      <alignment horizontal="right" vertical="center"/>
      <protection hidden="1"/>
    </xf>
    <xf numFmtId="166" fontId="9" fillId="0" borderId="0" xfId="0" applyNumberFormat="1" applyFont="1" applyAlignment="1" applyProtection="1">
      <alignment horizontal="center" vertical="center"/>
      <protection hidden="1"/>
    </xf>
    <xf numFmtId="2" fontId="9" fillId="0" borderId="0" xfId="0" applyNumberFormat="1" applyFont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/>
      <protection hidden="1"/>
    </xf>
    <xf numFmtId="164" fontId="9" fillId="0" borderId="3" xfId="0" applyNumberFormat="1" applyFont="1" applyBorder="1" applyAlignment="1" applyProtection="1">
      <alignment horizontal="center"/>
      <protection hidden="1"/>
    </xf>
    <xf numFmtId="2" fontId="9" fillId="0" borderId="3" xfId="0" applyNumberFormat="1" applyFont="1" applyBorder="1" applyAlignment="1" applyProtection="1">
      <alignment horizontal="center"/>
      <protection hidden="1"/>
    </xf>
    <xf numFmtId="0" fontId="9" fillId="0" borderId="0" xfId="0" applyFont="1"/>
    <xf numFmtId="0" fontId="9" fillId="0" borderId="3" xfId="0" applyFont="1" applyBorder="1" applyProtection="1">
      <protection hidden="1"/>
    </xf>
    <xf numFmtId="0" fontId="3" fillId="0" borderId="4" xfId="0" applyFont="1" applyBorder="1" applyAlignment="1" applyProtection="1">
      <alignment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2" fontId="9" fillId="0" borderId="7" xfId="0" applyNumberFormat="1" applyFont="1" applyBorder="1" applyAlignment="1" applyProtection="1">
      <alignment horizontal="center" vertical="center"/>
      <protection hidden="1"/>
    </xf>
    <xf numFmtId="2" fontId="9" fillId="0" borderId="8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2" fontId="9" fillId="0" borderId="5" xfId="0" applyNumberFormat="1" applyFont="1" applyBorder="1" applyAlignment="1" applyProtection="1">
      <alignment horizontal="center"/>
      <protection hidden="1"/>
    </xf>
    <xf numFmtId="164" fontId="5" fillId="2" borderId="3" xfId="1" applyNumberFormat="1" applyFont="1" applyFill="1" applyBorder="1" applyAlignment="1" applyProtection="1">
      <alignment horizontal="center"/>
      <protection locked="0" hidden="1"/>
    </xf>
    <xf numFmtId="164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64" fontId="9" fillId="2" borderId="3" xfId="0" applyNumberFormat="1" applyFont="1" applyFill="1" applyBorder="1" applyAlignment="1" applyProtection="1">
      <alignment horizontal="center" vertical="center"/>
      <protection locked="0" hidden="1"/>
    </xf>
    <xf numFmtId="164" fontId="9" fillId="2" borderId="2" xfId="0" applyNumberFormat="1" applyFont="1" applyFill="1" applyBorder="1" applyAlignment="1" applyProtection="1">
      <alignment horizontal="center"/>
      <protection locked="0"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2" fontId="9" fillId="0" borderId="5" xfId="0" applyNumberFormat="1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2" fontId="9" fillId="0" borderId="9" xfId="0" applyNumberFormat="1" applyFont="1" applyBorder="1" applyAlignment="1" applyProtection="1">
      <alignment horizontal="center"/>
      <protection hidden="1"/>
    </xf>
    <xf numFmtId="167" fontId="9" fillId="0" borderId="9" xfId="0" applyNumberFormat="1" applyFont="1" applyBorder="1" applyAlignment="1" applyProtection="1">
      <alignment horizontal="center"/>
      <protection hidden="1"/>
    </xf>
    <xf numFmtId="2" fontId="9" fillId="2" borderId="2" xfId="0" applyNumberFormat="1" applyFont="1" applyFill="1" applyBorder="1" applyAlignment="1" applyProtection="1">
      <alignment horizontal="center" wrapText="1"/>
      <protection locked="0" hidden="1"/>
    </xf>
    <xf numFmtId="2" fontId="9" fillId="2" borderId="2" xfId="0" applyNumberFormat="1" applyFont="1" applyFill="1" applyBorder="1" applyAlignment="1" applyProtection="1">
      <alignment horizontal="center" vertical="center" wrapText="1"/>
      <protection locked="0" hidden="1"/>
    </xf>
    <xf numFmtId="2" fontId="9" fillId="3" borderId="2" xfId="0" applyNumberFormat="1" applyFont="1" applyFill="1" applyBorder="1" applyAlignment="1" applyProtection="1">
      <alignment horizontal="center" wrapText="1"/>
      <protection locked="0" hidden="1"/>
    </xf>
    <xf numFmtId="164" fontId="3" fillId="0" borderId="12" xfId="0" applyNumberFormat="1" applyFont="1" applyBorder="1" applyAlignment="1" applyProtection="1">
      <alignment horizontal="left" vertical="center"/>
      <protection hidden="1"/>
    </xf>
    <xf numFmtId="0" fontId="3" fillId="0" borderId="17" xfId="0" applyFont="1" applyBorder="1" applyAlignment="1" applyProtection="1">
      <alignment vertical="top" wrapText="1"/>
      <protection hidden="1"/>
    </xf>
    <xf numFmtId="2" fontId="9" fillId="0" borderId="9" xfId="0" applyNumberFormat="1" applyFont="1" applyBorder="1" applyAlignment="1" applyProtection="1">
      <alignment vertical="center"/>
      <protection hidden="1"/>
    </xf>
    <xf numFmtId="0" fontId="3" fillId="0" borderId="18" xfId="0" applyFont="1" applyBorder="1" applyAlignment="1" applyProtection="1">
      <alignment horizontal="center" vertical="center" wrapText="1"/>
      <protection hidden="1"/>
    </xf>
    <xf numFmtId="2" fontId="9" fillId="0" borderId="19" xfId="0" applyNumberFormat="1" applyFont="1" applyBorder="1" applyAlignment="1" applyProtection="1">
      <alignment horizontal="center"/>
      <protection hidden="1"/>
    </xf>
    <xf numFmtId="167" fontId="9" fillId="0" borderId="19" xfId="0" applyNumberFormat="1" applyFont="1" applyBorder="1" applyAlignment="1" applyProtection="1">
      <alignment horizontal="center"/>
      <protection hidden="1"/>
    </xf>
    <xf numFmtId="9" fontId="0" fillId="0" borderId="0" xfId="2" applyFont="1"/>
    <xf numFmtId="0" fontId="3" fillId="0" borderId="3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left"/>
      <protection hidden="1"/>
    </xf>
    <xf numFmtId="0" fontId="0" fillId="0" borderId="3" xfId="0" applyBorder="1"/>
    <xf numFmtId="49" fontId="10" fillId="2" borderId="5" xfId="0" applyNumberFormat="1" applyFont="1" applyFill="1" applyBorder="1" applyAlignment="1" applyProtection="1">
      <alignment horizontal="left"/>
      <protection locked="0" hidden="1"/>
    </xf>
    <xf numFmtId="49" fontId="10" fillId="2" borderId="11" xfId="0" applyNumberFormat="1" applyFont="1" applyFill="1" applyBorder="1" applyAlignment="1" applyProtection="1">
      <alignment horizontal="left"/>
      <protection locked="0" hidden="1"/>
    </xf>
    <xf numFmtId="49" fontId="9" fillId="2" borderId="11" xfId="0" applyNumberFormat="1" applyFont="1" applyFill="1" applyBorder="1" applyAlignment="1" applyProtection="1">
      <alignment horizontal="left"/>
      <protection locked="0" hidden="1"/>
    </xf>
    <xf numFmtId="49" fontId="9" fillId="2" borderId="2" xfId="0" applyNumberFormat="1" applyFont="1" applyFill="1" applyBorder="1" applyAlignment="1" applyProtection="1">
      <alignment horizontal="left"/>
      <protection locked="0" hidden="1"/>
    </xf>
    <xf numFmtId="0" fontId="9" fillId="0" borderId="3" xfId="0" applyFont="1" applyBorder="1" applyProtection="1"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168" fontId="9" fillId="0" borderId="14" xfId="0" applyNumberFormat="1" applyFont="1" applyBorder="1" applyAlignment="1" applyProtection="1">
      <alignment horizontal="left" vertical="center"/>
      <protection hidden="1"/>
    </xf>
    <xf numFmtId="168" fontId="9" fillId="0" borderId="15" xfId="0" applyNumberFormat="1" applyFont="1" applyBorder="1" applyAlignment="1" applyProtection="1">
      <alignment horizontal="left" vertical="center"/>
      <protection hidden="1"/>
    </xf>
    <xf numFmtId="9" fontId="9" fillId="2" borderId="1" xfId="2" applyFont="1" applyFill="1" applyBorder="1" applyAlignment="1" applyProtection="1">
      <alignment horizontal="center" vertical="center" wrapText="1"/>
      <protection locked="0" hidden="1"/>
    </xf>
    <xf numFmtId="9" fontId="9" fillId="2" borderId="6" xfId="2" applyFont="1" applyFill="1" applyBorder="1" applyAlignment="1" applyProtection="1">
      <alignment horizontal="center" vertical="center" wrapText="1"/>
      <protection locked="0" hidden="1"/>
    </xf>
    <xf numFmtId="0" fontId="9" fillId="0" borderId="8" xfId="0" applyFont="1" applyBorder="1" applyAlignment="1" applyProtection="1">
      <alignment horizontal="center" vertical="center"/>
      <protection hidden="1"/>
    </xf>
    <xf numFmtId="49" fontId="9" fillId="2" borderId="4" xfId="0" applyNumberFormat="1" applyFont="1" applyFill="1" applyBorder="1" applyAlignment="1" applyProtection="1">
      <alignment horizontal="left" vertical="center" wrapText="1"/>
      <protection locked="0" hidden="1"/>
    </xf>
    <xf numFmtId="49" fontId="9" fillId="2" borderId="1" xfId="0" applyNumberFormat="1" applyFont="1" applyFill="1" applyBorder="1" applyAlignment="1" applyProtection="1">
      <alignment horizontal="left" vertical="center" wrapText="1"/>
      <protection locked="0" hidden="1"/>
    </xf>
    <xf numFmtId="49" fontId="9" fillId="2" borderId="13" xfId="0" applyNumberFormat="1" applyFont="1" applyFill="1" applyBorder="1" applyAlignment="1" applyProtection="1">
      <alignment horizontal="left" vertical="center" wrapText="1"/>
      <protection locked="0" hidden="1"/>
    </xf>
    <xf numFmtId="49" fontId="9" fillId="2" borderId="6" xfId="0" applyNumberFormat="1" applyFont="1" applyFill="1" applyBorder="1" applyAlignment="1" applyProtection="1">
      <alignment horizontal="left" vertical="center" wrapText="1"/>
      <protection locked="0" hidden="1"/>
    </xf>
    <xf numFmtId="0" fontId="9" fillId="0" borderId="7" xfId="0" applyFont="1" applyBorder="1" applyAlignment="1" applyProtection="1">
      <alignment horizontal="center" vertical="center"/>
      <protection locked="0" hidden="1"/>
    </xf>
    <xf numFmtId="0" fontId="9" fillId="0" borderId="8" xfId="0" applyFont="1" applyBorder="1" applyAlignment="1" applyProtection="1">
      <alignment horizontal="center" vertical="center"/>
      <protection locked="0" hidden="1"/>
    </xf>
    <xf numFmtId="10" fontId="5" fillId="0" borderId="7" xfId="0" applyNumberFormat="1" applyFont="1" applyBorder="1" applyAlignment="1" applyProtection="1">
      <alignment horizontal="center" vertical="center"/>
      <protection hidden="1"/>
    </xf>
    <xf numFmtId="10" fontId="9" fillId="0" borderId="8" xfId="0" applyNumberFormat="1" applyFont="1" applyBorder="1" applyAlignment="1" applyProtection="1">
      <alignment horizontal="center" vertical="center"/>
      <protection hidden="1"/>
    </xf>
    <xf numFmtId="2" fontId="9" fillId="0" borderId="4" xfId="0" applyNumberFormat="1" applyFont="1" applyBorder="1" applyAlignment="1" applyProtection="1">
      <alignment horizontal="center" vertical="center"/>
      <protection hidden="1"/>
    </xf>
    <xf numFmtId="2" fontId="9" fillId="0" borderId="13" xfId="0" applyNumberFormat="1" applyFont="1" applyBorder="1" applyAlignment="1" applyProtection="1">
      <alignment horizontal="center" vertical="center"/>
      <protection hidden="1"/>
    </xf>
    <xf numFmtId="10" fontId="5" fillId="0" borderId="8" xfId="0" applyNumberFormat="1" applyFont="1" applyBorder="1" applyAlignment="1" applyProtection="1">
      <alignment horizontal="center" vertical="center"/>
      <protection hidden="1"/>
    </xf>
    <xf numFmtId="168" fontId="9" fillId="0" borderId="16" xfId="0" applyNumberFormat="1" applyFont="1" applyBorder="1" applyAlignment="1" applyProtection="1">
      <alignment horizontal="left" vertical="center"/>
      <protection hidden="1"/>
    </xf>
    <xf numFmtId="1" fontId="3" fillId="0" borderId="10" xfId="0" applyNumberFormat="1" applyFont="1" applyBorder="1" applyAlignment="1" applyProtection="1">
      <alignment horizontal="right" vertical="center"/>
      <protection hidden="1"/>
    </xf>
    <xf numFmtId="167" fontId="3" fillId="0" borderId="11" xfId="0" applyNumberFormat="1" applyFont="1" applyBorder="1" applyAlignment="1" applyProtection="1">
      <alignment horizontal="right" vertical="center"/>
      <protection hidden="1"/>
    </xf>
    <xf numFmtId="167" fontId="3" fillId="0" borderId="0" xfId="0" applyNumberFormat="1" applyFont="1" applyAlignment="1" applyProtection="1">
      <alignment horizontal="right" vertical="center"/>
      <protection hidden="1"/>
    </xf>
    <xf numFmtId="167" fontId="9" fillId="0" borderId="0" xfId="0" applyNumberFormat="1" applyFont="1" applyAlignment="1" applyProtection="1">
      <alignment horizontal="center" vertical="center"/>
      <protection hidden="1"/>
    </xf>
    <xf numFmtId="167" fontId="9" fillId="0" borderId="19" xfId="0" applyNumberFormat="1" applyFont="1" applyBorder="1" applyAlignment="1" applyProtection="1">
      <alignment horizontal="center" vertical="center"/>
      <protection hidden="1"/>
    </xf>
    <xf numFmtId="167" fontId="9" fillId="0" borderId="20" xfId="0" applyNumberFormat="1" applyFont="1" applyBorder="1" applyAlignment="1" applyProtection="1">
      <alignment horizontal="center" vertical="center"/>
      <protection hidden="1"/>
    </xf>
    <xf numFmtId="167" fontId="9" fillId="0" borderId="21" xfId="0" applyNumberFormat="1" applyFont="1" applyBorder="1" applyAlignment="1" applyProtection="1">
      <alignment horizontal="center" vertical="center"/>
      <protection hidden="1"/>
    </xf>
    <xf numFmtId="2" fontId="5" fillId="0" borderId="7" xfId="0" applyNumberFormat="1" applyFont="1" applyBorder="1" applyAlignment="1" applyProtection="1">
      <alignment horizontal="center" vertical="center"/>
      <protection hidden="1"/>
    </xf>
    <xf numFmtId="49" fontId="10" fillId="2" borderId="0" xfId="0" applyNumberFormat="1" applyFont="1" applyFill="1" applyAlignment="1" applyProtection="1">
      <protection locked="0" hidden="1"/>
    </xf>
    <xf numFmtId="49" fontId="10" fillId="0" borderId="0" xfId="0" applyNumberFormat="1" applyFont="1" applyFill="1" applyAlignment="1" applyProtection="1">
      <protection locked="0" hidden="1"/>
    </xf>
    <xf numFmtId="49" fontId="10" fillId="2" borderId="3" xfId="0" applyNumberFormat="1" applyFont="1" applyFill="1" applyBorder="1" applyAlignment="1" applyProtection="1">
      <alignment horizontal="center"/>
      <protection locked="0" hidden="1"/>
    </xf>
    <xf numFmtId="0" fontId="9" fillId="0" borderId="0" xfId="0" applyFont="1" applyBorder="1" applyProtection="1">
      <protection hidden="1"/>
    </xf>
    <xf numFmtId="0" fontId="0" fillId="0" borderId="0" xfId="0" applyBorder="1"/>
    <xf numFmtId="49" fontId="10" fillId="2" borderId="0" xfId="0" applyNumberFormat="1" applyFont="1" applyFill="1" applyBorder="1" applyAlignment="1" applyProtection="1">
      <alignment horizontal="center"/>
      <protection locked="0" hidden="1"/>
    </xf>
  </cellXfs>
  <cellStyles count="3">
    <cellStyle name="Обычный" xfId="0" builtinId="0"/>
    <cellStyle name="Обычный 2" xfId="1" xr:uid="{2BC154D9-9BA3-4BA6-883F-852D03A79A4A}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25764052238785"/>
          <c:y val="7.7927707119416795E-2"/>
          <c:w val="0.71857500958447607"/>
          <c:h val="0.76100862632857513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trendline>
            <c:trendlineType val="log"/>
            <c:dispRSqr val="0"/>
            <c:dispEq val="0"/>
          </c:trendline>
          <c:xVal>
            <c:numRef>
              <c:f>результат!$B$11:$B$14</c:f>
              <c:numCache>
                <c:formatCode>0.0</c:formatCode>
                <c:ptCount val="4"/>
                <c:pt idx="0">
                  <c:v>20</c:v>
                </c:pt>
                <c:pt idx="1">
                  <c:v>40</c:v>
                </c:pt>
                <c:pt idx="2">
                  <c:v>80</c:v>
                </c:pt>
                <c:pt idx="3">
                  <c:v>240</c:v>
                </c:pt>
              </c:numCache>
            </c:numRef>
          </c:xVal>
          <c:yVal>
            <c:numRef>
              <c:f>результат!$L$11:$L$14</c:f>
              <c:numCache>
                <c:formatCode>0.00</c:formatCode>
                <c:ptCount val="4"/>
                <c:pt idx="0">
                  <c:v>0.71135133071787393</c:v>
                </c:pt>
                <c:pt idx="1">
                  <c:v>0.20261717161853901</c:v>
                </c:pt>
                <c:pt idx="2">
                  <c:v>-0.19219974854214097</c:v>
                </c:pt>
                <c:pt idx="3">
                  <c:v>-0.81223103995591905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736-43CC-AADD-41FCB2CC4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910175"/>
        <c:axId val="1"/>
      </c:scatterChart>
      <c:valAx>
        <c:axId val="149910175"/>
        <c:scaling>
          <c:logBase val="10"/>
          <c:orientation val="minMax"/>
          <c:max val="500"/>
          <c:min val="10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Массовая доля токсина </a:t>
                </a: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</a:t>
                </a:r>
                <a:r>
                  <a:rPr lang="ru-RU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-2, мкг/кг</a:t>
                </a:r>
              </a:p>
            </c:rich>
          </c:tx>
          <c:layout>
            <c:manualLayout>
              <c:xMode val="edge"/>
              <c:yMode val="edge"/>
              <c:x val="0.2990100090630643"/>
              <c:y val="0.9066427582284269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Log </a:t>
                </a:r>
                <a:r>
                  <a:rPr lang="ru-RU" sz="1000" b="1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it</a:t>
                </a:r>
                <a:r>
                  <a:rPr lang="ru-RU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(B</a:t>
                </a:r>
                <a:r>
                  <a:rPr lang="ru-RU" sz="1000" b="1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i</a:t>
                </a:r>
                <a:r>
                  <a:rPr lang="ru-RU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/B</a:t>
                </a:r>
                <a:r>
                  <a:rPr lang="ru-RU" sz="1000" b="1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0</a:t>
                </a:r>
                <a:r>
                  <a:rPr lang="ru-RU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2.114789583886284E-2"/>
              <c:y val="0.3396237970253718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49910175"/>
        <c:crossesAt val="0.1"/>
        <c:crossBetween val="midCat"/>
        <c:majorUnit val="0.4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chemeClr val="bg1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59746</xdr:colOff>
      <xdr:row>1</xdr:row>
      <xdr:rowOff>60613</xdr:rowOff>
    </xdr:from>
    <xdr:to>
      <xdr:col>17</xdr:col>
      <xdr:colOff>554182</xdr:colOff>
      <xdr:row>18</xdr:row>
      <xdr:rowOff>126422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C2DE5D-C235-4C31-9427-BA39F8036F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6961D-A78D-484A-BC08-034456340AB4}">
  <sheetPr>
    <pageSetUpPr fitToPage="1"/>
  </sheetPr>
  <dimension ref="A1:P66"/>
  <sheetViews>
    <sheetView tabSelected="1" zoomScale="110" zoomScaleNormal="110" workbookViewId="0">
      <selection activeCell="R42" sqref="R42"/>
    </sheetView>
  </sheetViews>
  <sheetFormatPr defaultRowHeight="15" x14ac:dyDescent="0.25"/>
  <cols>
    <col min="1" max="1" width="3.42578125" style="23" customWidth="1"/>
    <col min="2" max="2" width="11.42578125" style="23" customWidth="1"/>
    <col min="3" max="3" width="16.42578125" style="23" customWidth="1"/>
    <col min="4" max="7" width="13.5703125" style="23" customWidth="1"/>
    <col min="8" max="8" width="13.5703125" style="23" hidden="1" customWidth="1"/>
    <col min="9" max="9" width="13.5703125" style="23" customWidth="1"/>
    <col min="10" max="10" width="13.5703125" style="23" hidden="1" customWidth="1"/>
    <col min="11" max="11" width="20.42578125" style="23" hidden="1" customWidth="1"/>
    <col min="12" max="12" width="13.5703125" style="23" customWidth="1"/>
    <col min="13" max="13" width="13.5703125" style="23" hidden="1" customWidth="1"/>
    <col min="14" max="14" width="27.42578125" style="23" customWidth="1"/>
    <col min="15" max="16" width="9.140625" style="23" customWidth="1"/>
  </cols>
  <sheetData>
    <row r="1" spans="1:16" ht="17.25" x14ac:dyDescent="0.25">
      <c r="A1" s="6" t="s">
        <v>27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15" customHeight="1" x14ac:dyDescent="0.25">
      <c r="A2" s="8"/>
      <c r="B2" s="8"/>
      <c r="C2" s="9"/>
      <c r="D2" s="9"/>
      <c r="E2" s="9"/>
      <c r="F2" s="9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 x14ac:dyDescent="0.25">
      <c r="A3" s="54" t="s">
        <v>0</v>
      </c>
      <c r="B3" s="55"/>
      <c r="C3" s="56"/>
      <c r="D3" s="57"/>
      <c r="E3" s="57"/>
      <c r="F3" s="58"/>
      <c r="G3" s="58"/>
      <c r="H3" s="58"/>
      <c r="I3" s="59"/>
      <c r="J3" s="8"/>
      <c r="K3" s="8"/>
      <c r="L3" s="8"/>
      <c r="M3" s="8"/>
      <c r="N3" s="8"/>
      <c r="O3" s="8"/>
      <c r="P3" s="8"/>
    </row>
    <row r="4" spans="1:16" x14ac:dyDescent="0.25">
      <c r="A4" s="54" t="s">
        <v>1</v>
      </c>
      <c r="B4" s="55"/>
      <c r="C4" s="56"/>
      <c r="D4" s="57"/>
      <c r="E4" s="57"/>
      <c r="F4" s="58"/>
      <c r="G4" s="58"/>
      <c r="H4" s="58"/>
      <c r="I4" s="59"/>
      <c r="J4" s="8"/>
      <c r="K4" s="8"/>
      <c r="L4" s="8"/>
      <c r="M4" s="8"/>
      <c r="N4" s="8"/>
      <c r="O4" s="8"/>
      <c r="P4" s="8"/>
    </row>
    <row r="5" spans="1:16" x14ac:dyDescent="0.25">
      <c r="A5" s="54" t="s">
        <v>2</v>
      </c>
      <c r="B5" s="55"/>
      <c r="C5" s="56"/>
      <c r="D5" s="57"/>
      <c r="E5" s="57"/>
      <c r="F5" s="58"/>
      <c r="G5" s="58"/>
      <c r="H5" s="58"/>
      <c r="I5" s="59"/>
      <c r="J5" s="8"/>
      <c r="K5" s="8"/>
      <c r="L5" s="8"/>
      <c r="M5" s="8"/>
      <c r="N5" s="8"/>
      <c r="O5" s="8"/>
      <c r="P5" s="8"/>
    </row>
    <row r="6" spans="1:16" x14ac:dyDescent="0.25">
      <c r="A6" s="60"/>
      <c r="B6" s="55"/>
      <c r="C6" s="93"/>
      <c r="D6" s="93"/>
      <c r="E6" s="93"/>
      <c r="F6" s="93"/>
      <c r="G6" s="93"/>
      <c r="H6" s="93"/>
      <c r="I6" s="93"/>
      <c r="J6" s="91"/>
      <c r="K6" s="91"/>
      <c r="L6" s="92"/>
      <c r="M6" s="92"/>
      <c r="N6" s="92"/>
      <c r="O6" s="8"/>
      <c r="P6" s="8"/>
    </row>
    <row r="7" spans="1:16" x14ac:dyDescent="0.25">
      <c r="A7" s="94"/>
      <c r="B7" s="95"/>
      <c r="C7" s="96"/>
      <c r="D7" s="96"/>
      <c r="E7" s="96"/>
      <c r="F7" s="96"/>
      <c r="G7" s="96"/>
      <c r="H7" s="96"/>
      <c r="I7" s="96"/>
      <c r="J7" s="91"/>
      <c r="K7" s="91"/>
      <c r="L7" s="92"/>
      <c r="M7" s="92"/>
      <c r="N7" s="92"/>
      <c r="O7" s="8"/>
      <c r="P7" s="8"/>
    </row>
    <row r="8" spans="1:16" ht="15.75" x14ac:dyDescent="0.25">
      <c r="A8" s="6" t="s">
        <v>3</v>
      </c>
      <c r="B8" s="7"/>
      <c r="C8" s="9"/>
      <c r="D8" s="9"/>
      <c r="E8" s="9"/>
      <c r="F8" s="9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x14ac:dyDescent="0.25">
      <c r="A9" s="61" t="s">
        <v>16</v>
      </c>
      <c r="B9" s="62"/>
      <c r="C9" s="62"/>
      <c r="D9" s="63" t="s">
        <v>21</v>
      </c>
      <c r="E9" s="64"/>
      <c r="F9" s="19" t="s">
        <v>17</v>
      </c>
      <c r="G9" s="19" t="s">
        <v>4</v>
      </c>
      <c r="H9" s="53"/>
      <c r="I9" s="19" t="s">
        <v>5</v>
      </c>
      <c r="L9" s="19" t="s">
        <v>18</v>
      </c>
      <c r="M9" s="31"/>
      <c r="O9" s="31"/>
      <c r="P9" s="8"/>
    </row>
    <row r="10" spans="1:16" x14ac:dyDescent="0.25">
      <c r="A10" s="25" t="s">
        <v>6</v>
      </c>
      <c r="B10" s="83">
        <v>0</v>
      </c>
      <c r="C10" s="1" t="s">
        <v>25</v>
      </c>
      <c r="D10" s="35">
        <v>2.0089999999999999</v>
      </c>
      <c r="E10" s="37">
        <v>2.028</v>
      </c>
      <c r="F10" s="11">
        <f>IF(OR(D10="",E10=""),"",AVERAGE(D10:E10)/AVERAGE($D$10:$E$10))</f>
        <v>1</v>
      </c>
      <c r="G10" s="10">
        <f>IF(OR(D10="",E10=""),"",IF(D10=E10,"0,00%",STDEV(D10:E10)/AVERAGE(D10:E10)))</f>
        <v>6.655946912333165E-3</v>
      </c>
      <c r="H10" s="10"/>
      <c r="I10" s="12"/>
      <c r="L10" s="26"/>
      <c r="M10" s="18"/>
      <c r="O10" s="32"/>
      <c r="P10" s="8"/>
    </row>
    <row r="11" spans="1:16" x14ac:dyDescent="0.25">
      <c r="A11" s="27" t="s">
        <v>7</v>
      </c>
      <c r="B11" s="84">
        <v>20</v>
      </c>
      <c r="C11" s="1" t="s">
        <v>25</v>
      </c>
      <c r="D11" s="35">
        <v>1.7210000000000001</v>
      </c>
      <c r="E11" s="36">
        <v>1.659</v>
      </c>
      <c r="F11" s="11">
        <f>IF(OR(D11="",E11=""),"",AVERAGE(D11:E11)/AVERAGE($D$10:$E$10))</f>
        <v>0.83725538766410701</v>
      </c>
      <c r="G11" s="10">
        <f t="shared" ref="G11:G14" si="0">IF(OR(D11="",E11=""),"",IF(D11=E11,"0,00%",STDEV(D11:E11)/AVERAGE(D11:E11)))</f>
        <v>2.594119552282011E-2</v>
      </c>
      <c r="H11" s="10"/>
      <c r="I11" s="12">
        <f>LOG(B11)</f>
        <v>1.3010299956639813</v>
      </c>
      <c r="L11" s="12">
        <f>IF($E$14="","",LOG((F11/(1-F11))))</f>
        <v>0.71135133071787393</v>
      </c>
      <c r="M11" s="18"/>
      <c r="O11" s="18"/>
      <c r="P11" s="13"/>
    </row>
    <row r="12" spans="1:16" x14ac:dyDescent="0.25">
      <c r="A12" s="27" t="s">
        <v>8</v>
      </c>
      <c r="B12" s="84">
        <v>40</v>
      </c>
      <c r="C12" s="2" t="s">
        <v>25</v>
      </c>
      <c r="D12" s="35">
        <v>1.262</v>
      </c>
      <c r="E12" s="36">
        <v>1.2190000000000001</v>
      </c>
      <c r="F12" s="11">
        <f t="shared" ref="F12:F13" si="1">IF(OR(D12="",E12=""),"",AVERAGE(D12:E12)/AVERAGE($D$10:$E$10))</f>
        <v>0.61456527124102056</v>
      </c>
      <c r="G12" s="10">
        <f t="shared" si="0"/>
        <v>2.4510755010900033E-2</v>
      </c>
      <c r="H12" s="10"/>
      <c r="I12" s="12">
        <f>LOG(B12)</f>
        <v>1.6020599913279623</v>
      </c>
      <c r="L12" s="12">
        <f>IF($E$14="","",LOG((F12/(1-F12))))</f>
        <v>0.20261717161853901</v>
      </c>
      <c r="M12" s="18"/>
      <c r="O12" s="18"/>
      <c r="P12" s="13"/>
    </row>
    <row r="13" spans="1:16" x14ac:dyDescent="0.25">
      <c r="A13" s="27" t="s">
        <v>9</v>
      </c>
      <c r="B13" s="85">
        <v>80</v>
      </c>
      <c r="C13" s="46" t="s">
        <v>25</v>
      </c>
      <c r="D13" s="35">
        <v>0.77600000000000002</v>
      </c>
      <c r="E13" s="36">
        <v>0.80300000000000005</v>
      </c>
      <c r="F13" s="11">
        <f t="shared" si="1"/>
        <v>0.3911320287342086</v>
      </c>
      <c r="G13" s="10">
        <f t="shared" si="0"/>
        <v>2.4182245841718557E-2</v>
      </c>
      <c r="H13" s="10"/>
      <c r="I13" s="12">
        <f>LOG(B13)</f>
        <v>1.9030899869919435</v>
      </c>
      <c r="L13" s="12">
        <f>IF($E$14="","",LOG((F13/(1-F13))))</f>
        <v>-0.19219974854214097</v>
      </c>
      <c r="M13" s="18"/>
      <c r="O13" s="18"/>
      <c r="P13" s="13"/>
    </row>
    <row r="14" spans="1:16" x14ac:dyDescent="0.25">
      <c r="A14" s="27" t="s">
        <v>23</v>
      </c>
      <c r="B14" s="84">
        <v>240</v>
      </c>
      <c r="C14" s="2" t="s">
        <v>25</v>
      </c>
      <c r="D14" s="35">
        <v>0.27100000000000002</v>
      </c>
      <c r="E14" s="36">
        <v>0.26800000000000002</v>
      </c>
      <c r="F14" s="11">
        <f>IF(OR(D14="",E14=""),"",AVERAGE(D14:E14)/AVERAGE($D$10:$E$10))</f>
        <v>0.1335149863760218</v>
      </c>
      <c r="G14" s="10">
        <f t="shared" si="0"/>
        <v>7.8713185289782731E-3</v>
      </c>
      <c r="H14" s="10"/>
      <c r="I14" s="12">
        <f>LOG(B14)</f>
        <v>2.3802112417116059</v>
      </c>
      <c r="L14" s="12">
        <f>IF($E$14="","",LOG((F14/(1-F14))))</f>
        <v>-0.81223103995591905</v>
      </c>
      <c r="M14" s="18"/>
      <c r="O14" s="18"/>
      <c r="P14" s="13"/>
    </row>
    <row r="15" spans="1:16" x14ac:dyDescent="0.25">
      <c r="A15" s="8"/>
      <c r="B15" s="8"/>
      <c r="C15" s="8"/>
      <c r="D15" s="8"/>
      <c r="E15" s="8"/>
      <c r="F15" s="8"/>
      <c r="G15" s="14"/>
      <c r="H15" s="14"/>
      <c r="I15" s="8"/>
      <c r="J15" s="8"/>
      <c r="K15" s="13"/>
      <c r="L15" s="13"/>
      <c r="M15" s="13"/>
      <c r="N15" s="8"/>
      <c r="O15" s="8"/>
      <c r="P15" s="13"/>
    </row>
    <row r="16" spans="1:16" x14ac:dyDescent="0.25">
      <c r="A16" s="8"/>
      <c r="B16" s="8"/>
      <c r="C16" s="8"/>
      <c r="D16" s="8"/>
      <c r="E16" s="8"/>
      <c r="F16" s="8"/>
      <c r="G16" s="16" t="s">
        <v>19</v>
      </c>
      <c r="H16" s="16"/>
      <c r="I16" s="17">
        <f>IF(E14="","",CORREL(L11:L14,I11:I14))</f>
        <v>-0.99798771457253999</v>
      </c>
      <c r="J16" s="8"/>
      <c r="K16" s="8"/>
      <c r="L16" s="8"/>
      <c r="M16" s="8"/>
      <c r="N16" s="8"/>
      <c r="O16" s="8"/>
      <c r="P16" s="8"/>
    </row>
    <row r="17" spans="1:16" x14ac:dyDescent="0.25">
      <c r="A17" s="8"/>
      <c r="B17" s="8"/>
      <c r="C17" s="8"/>
      <c r="D17" s="8"/>
      <c r="E17" s="8"/>
      <c r="F17" s="8"/>
      <c r="G17" s="28" t="s">
        <v>10</v>
      </c>
      <c r="H17" s="28"/>
      <c r="I17" s="86">
        <f>IF(E14="","",10^(-INTERCEPT(L11:L14,I11:I14)/SLOPE(L11:L14,I11:I14)))</f>
        <v>60.309741750453441</v>
      </c>
      <c r="L17" s="3" t="s">
        <v>25</v>
      </c>
      <c r="M17" s="8"/>
      <c r="N17" s="8"/>
      <c r="O17" s="8"/>
      <c r="P17" s="8"/>
    </row>
    <row r="18" spans="1:16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15"/>
    </row>
    <row r="19" spans="1:16" ht="16.5" thickBot="1" x14ac:dyDescent="0.3">
      <c r="A19" s="6" t="s">
        <v>28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6" ht="40.5" customHeight="1" x14ac:dyDescent="0.25">
      <c r="A20" s="19" t="s">
        <v>11</v>
      </c>
      <c r="B20" s="65" t="s">
        <v>12</v>
      </c>
      <c r="C20" s="65"/>
      <c r="D20" s="4" t="s">
        <v>13</v>
      </c>
      <c r="E20" s="4" t="s">
        <v>14</v>
      </c>
      <c r="F20" s="19" t="s">
        <v>20</v>
      </c>
      <c r="G20" s="4" t="s">
        <v>4</v>
      </c>
      <c r="H20" s="4"/>
      <c r="I20" s="19" t="s">
        <v>24</v>
      </c>
      <c r="J20" s="19"/>
      <c r="K20" s="38" t="s">
        <v>22</v>
      </c>
      <c r="L20" s="49" t="s">
        <v>26</v>
      </c>
      <c r="M20" s="47"/>
      <c r="N20" s="40" t="s">
        <v>15</v>
      </c>
      <c r="O20"/>
      <c r="P20"/>
    </row>
    <row r="21" spans="1:16" x14ac:dyDescent="0.25">
      <c r="A21" s="5" t="s">
        <v>6</v>
      </c>
      <c r="B21" s="60" t="s">
        <v>16</v>
      </c>
      <c r="C21" s="60"/>
      <c r="D21" s="20"/>
      <c r="E21" s="21">
        <f>IF(OR(D10="",E10=""),"",AVERAGE(D10:E10))</f>
        <v>2.0185</v>
      </c>
      <c r="F21" s="22"/>
      <c r="G21" s="22"/>
      <c r="H21" s="22"/>
      <c r="I21" s="22"/>
      <c r="J21" s="22"/>
      <c r="K21" s="33"/>
      <c r="L21" s="50"/>
      <c r="M21" s="41"/>
      <c r="N21" s="43"/>
      <c r="O21"/>
      <c r="P21"/>
    </row>
    <row r="22" spans="1:16" x14ac:dyDescent="0.25">
      <c r="A22" s="5" t="s">
        <v>7</v>
      </c>
      <c r="B22" s="60" t="s">
        <v>16</v>
      </c>
      <c r="C22" s="60"/>
      <c r="D22" s="20"/>
      <c r="E22" s="21">
        <f>IF(OR(D11="",E11=""),"",AVERAGE(D11:E11))</f>
        <v>1.69</v>
      </c>
      <c r="F22" s="22">
        <f>IF(E22="","",LOG(((E22/E$21)/(1-(E22/E$21)))))</f>
        <v>0.71135133071787393</v>
      </c>
      <c r="G22" s="22"/>
      <c r="H22" s="22"/>
      <c r="I22" s="12">
        <f>IF(F22="","",10^((F22-INTERCEPT($L$11:$L$14,$I$11:$I$14))/SLOPE($L$11:$L$14,$I$11:$I$14)))</f>
        <v>18.642612316633794</v>
      </c>
      <c r="J22" s="12"/>
      <c r="K22" s="39"/>
      <c r="L22" s="87">
        <f>IF(I22="","",ROUND(I22,1))</f>
        <v>18.600000000000001</v>
      </c>
      <c r="M22" s="48"/>
      <c r="N22" s="44"/>
      <c r="O22"/>
      <c r="P22"/>
    </row>
    <row r="23" spans="1:16" x14ac:dyDescent="0.25">
      <c r="A23" s="5" t="s">
        <v>8</v>
      </c>
      <c r="B23" s="60" t="s">
        <v>16</v>
      </c>
      <c r="C23" s="60"/>
      <c r="D23" s="20"/>
      <c r="E23" s="21">
        <f>IF(OR(D12="",E12=""),"",AVERAGE(D12:E12))</f>
        <v>1.2404999999999999</v>
      </c>
      <c r="F23" s="22">
        <f>IF(E23="","",LOG(((E23/E$21)/(1-(E23/E$21)))))</f>
        <v>0.20261717161853901</v>
      </c>
      <c r="G23" s="22"/>
      <c r="H23" s="22"/>
      <c r="I23" s="12">
        <f>IF(F23="","",10^((F23-INTERCEPT($L$11:$L$14,$I$11:$I$14))/SLOPE($L$11:$L$14,$I$11:$I$14)))</f>
        <v>43.167412616740286</v>
      </c>
      <c r="J23" s="12"/>
      <c r="K23" s="39"/>
      <c r="L23" s="87">
        <f t="shared" ref="L23:L25" si="2">IF(I23="","",ROUND(I23,1))</f>
        <v>43.2</v>
      </c>
      <c r="M23" s="48"/>
      <c r="N23" s="44"/>
      <c r="O23"/>
      <c r="P23"/>
    </row>
    <row r="24" spans="1:16" x14ac:dyDescent="0.25">
      <c r="A24" s="5" t="s">
        <v>9</v>
      </c>
      <c r="B24" s="60" t="s">
        <v>16</v>
      </c>
      <c r="C24" s="60"/>
      <c r="D24" s="20"/>
      <c r="E24" s="21">
        <f>IF(OR(D13="",E13=""),"",AVERAGE(D13:E13))</f>
        <v>0.78950000000000009</v>
      </c>
      <c r="F24" s="22">
        <f>IF(E24="","",LOG(((E24/E$21)/(1-(E24/E$21)))))</f>
        <v>-0.19219974854214097</v>
      </c>
      <c r="G24" s="22"/>
      <c r="H24" s="22"/>
      <c r="I24" s="12">
        <f>IF(F24="","",10^((F24-INTERCEPT($L$11:$L$14,$I$11:$I$14))/SLOPE($L$11:$L$14,$I$11:$I$14)))</f>
        <v>82.823188065525073</v>
      </c>
      <c r="J24" s="12"/>
      <c r="K24" s="39"/>
      <c r="L24" s="87">
        <f t="shared" si="2"/>
        <v>82.8</v>
      </c>
      <c r="M24" s="48"/>
      <c r="N24" s="44"/>
      <c r="O24"/>
      <c r="P24"/>
    </row>
    <row r="25" spans="1:16" x14ac:dyDescent="0.25">
      <c r="A25" s="5" t="s">
        <v>23</v>
      </c>
      <c r="B25" s="60" t="s">
        <v>16</v>
      </c>
      <c r="C25" s="60"/>
      <c r="D25" s="20"/>
      <c r="E25" s="21">
        <f>IF(OR(D14="",E14=""),"",AVERAGE(D14:E14))</f>
        <v>0.26950000000000002</v>
      </c>
      <c r="F25" s="22">
        <f>IF(E25="","",LOG(((E25/E$21)/(1-(E25/E$21)))))</f>
        <v>-0.81223103995591905</v>
      </c>
      <c r="G25" s="22"/>
      <c r="H25" s="22"/>
      <c r="I25" s="12">
        <f>IF(F25="","",10^((F25-INTERCEPT($L$11:$L$14,$I$11:$I$14))/SLOPE($L$11:$L$14,$I$11:$I$14)))</f>
        <v>230.44987948228433</v>
      </c>
      <c r="J25" s="12"/>
      <c r="K25" s="39"/>
      <c r="L25" s="87">
        <f t="shared" si="2"/>
        <v>230.4</v>
      </c>
      <c r="M25" s="48"/>
      <c r="N25" s="44"/>
      <c r="O25"/>
      <c r="P25"/>
    </row>
    <row r="26" spans="1:16" x14ac:dyDescent="0.25">
      <c r="A26" s="5"/>
      <c r="B26" s="60"/>
      <c r="C26" s="60"/>
      <c r="D26" s="24"/>
      <c r="E26" s="20"/>
      <c r="F26" s="22"/>
      <c r="G26" s="22"/>
      <c r="H26" s="22"/>
      <c r="I26" s="12" t="str">
        <f>IF(F26="","",10^((F26-INTERCEPT($L$11:$L$14,$I$11:$I$14))/SLOPE($L$11:$L$14,$I$11:$I$14)))</f>
        <v/>
      </c>
      <c r="J26" s="22"/>
      <c r="K26" s="33"/>
      <c r="L26" s="51"/>
      <c r="M26" s="42"/>
      <c r="N26" s="45"/>
      <c r="O26"/>
      <c r="P26"/>
    </row>
    <row r="27" spans="1:16" x14ac:dyDescent="0.25">
      <c r="A27" s="62">
        <v>1</v>
      </c>
      <c r="B27" s="71"/>
      <c r="C27" s="72"/>
      <c r="D27" s="75">
        <v>1</v>
      </c>
      <c r="E27" s="34">
        <v>2</v>
      </c>
      <c r="F27" s="22">
        <f>IF(E27="","",LOG(((E27/E$21)/(1-(E27/E$21)))))</f>
        <v>2.0338582672609706</v>
      </c>
      <c r="G27" s="77">
        <f>IF(OR(E28="",E27=""),"",STDEV(E27:E28)/AVERAGE(E27:E28))</f>
        <v>0.24956709924231132</v>
      </c>
      <c r="H27" s="90">
        <f>10^((F27-INTERCEPT($L$11:$L$14,$I$11:$I$14))/SLOPE($L$11:$L$14,$I$11:$I$14))</f>
        <v>2.1016646457116095</v>
      </c>
      <c r="I27" s="12" t="str">
        <f>IF(E27&gt;$E$21,"менее "&amp;$B$11*D27,IF(F27="","",IF(H27&lt;$B$11,"менее "&amp;$B$11*D27,IF(H27&gt;$B$14,"более "&amp;$B$14*D27,H27*D27))))</f>
        <v>менее 20</v>
      </c>
      <c r="J27" s="29" t="e">
        <f>ABS(I27-I28)</f>
        <v>#VALUE!</v>
      </c>
      <c r="K27" s="79" t="e">
        <f>IF(L27="","",IF(L27="более "&amp;#REF!,"",IF(L27="менее "&amp;$B$11,"",IF(0.01*L27*16&gt;J27,"приемлемо","неприемлемо"))))</f>
        <v>#REF!</v>
      </c>
      <c r="L27" s="88" t="str">
        <f>IF(OR(I27="",I28=""),"",IF(OR(I27="менее "&amp;$B$11*D27,I28="менее "&amp;$B$11*D27),"менее "&amp;$B$11*D27,IF(OR(I27="более "&amp;$B$14*D27,I28="более "&amp;$B$14*D27),"более "&amp;$B$14*D27,ROUND(AVERAGE(I27:I28),1))))</f>
        <v>менее 20</v>
      </c>
      <c r="M27" s="66" t="e">
        <f>IF(L27="","",IF(L27="более "&amp;#REF!,"",IF(L27="менее "&amp;$B$11,"",0.01*L27*23)))</f>
        <v>#REF!</v>
      </c>
      <c r="N27" s="68"/>
      <c r="O27" s="52"/>
      <c r="P27"/>
    </row>
    <row r="28" spans="1:16" x14ac:dyDescent="0.25">
      <c r="A28" s="70"/>
      <c r="B28" s="73"/>
      <c r="C28" s="74"/>
      <c r="D28" s="76"/>
      <c r="E28" s="34">
        <v>1.4</v>
      </c>
      <c r="F28" s="22">
        <f>IF(E28="","",LOG(((E28/E$21)/(1-(E28/E$21)))))</f>
        <v>0.35478833171309843</v>
      </c>
      <c r="G28" s="78">
        <f t="shared" ref="G28:G32" si="3">IF(E28=F28,"0,0%",STDEV(E28:F28)/AVERAGE(E28:F28))</f>
        <v>0.84235374154722675</v>
      </c>
      <c r="H28" s="90">
        <f>10^((F28-INTERCEPT($L$11:$L$14,$I$11:$I$14))/SLOPE($L$11:$L$14,$I$11:$I$14))</f>
        <v>33.580189252448669</v>
      </c>
      <c r="I28" s="12">
        <f>IF(E28&gt;$E$21,"менее "&amp;$B$11*D27,IF(F28="","",IF(H28&lt;$B$11,"менее "&amp;$B$11*D27,IF(H28&gt;$B$14,"более "&amp;$B$14*D27,H28*D27))))</f>
        <v>33.580189252448669</v>
      </c>
      <c r="J28" s="30"/>
      <c r="K28" s="80"/>
      <c r="L28" s="89"/>
      <c r="M28" s="67"/>
      <c r="N28" s="69"/>
      <c r="O28" s="52"/>
      <c r="P28"/>
    </row>
    <row r="29" spans="1:16" x14ac:dyDescent="0.25">
      <c r="A29" s="62">
        <v>2</v>
      </c>
      <c r="B29" s="71"/>
      <c r="C29" s="72"/>
      <c r="D29" s="75">
        <v>1</v>
      </c>
      <c r="E29" s="34">
        <v>1.5</v>
      </c>
      <c r="F29" s="22">
        <f>IF(E29="","",LOG(((E29/E$21)/(1-(E29/E$21)))))</f>
        <v>0.46134249833062152</v>
      </c>
      <c r="G29" s="77">
        <f>IF(OR(E30="",E29=""),"",STDEV(E29:E30)/AVERAGE(E29:E30))</f>
        <v>4.5619792334616015E-2</v>
      </c>
      <c r="H29" s="90">
        <f t="shared" ref="H29:H66" si="4">10^((F29-INTERCEPT($L$11:$L$14,$I$11:$I$14))/SLOPE($L$11:$L$14,$I$11:$I$14))</f>
        <v>28.164853686536386</v>
      </c>
      <c r="I29" s="12">
        <f t="shared" ref="I29" si="5">IF(E29&gt;$E$21,"менее "&amp;$B$11*D29,IF(F29="","",IF(H29&lt;$B$11,"менее "&amp;$B$11*D29,IF(H29&gt;$B$14,"более "&amp;$B$14*D29,H29*D29))))</f>
        <v>28.164853686536386</v>
      </c>
      <c r="J29" s="29">
        <f>ABS(I29-I30)</f>
        <v>5.1017039751585536</v>
      </c>
      <c r="K29" s="79" t="e">
        <f>IF(L29="","",IF(L29="более "&amp;#REF!,"",IF(L29="менее "&amp;$B$11,"",IF(0.01*L29*16&gt;J29,"приемлемо","неприемлемо"))))</f>
        <v>#REF!</v>
      </c>
      <c r="L29" s="88">
        <f t="shared" ref="L29:L66" si="6">IF(OR(I29="",I30=""),"",IF(OR(I29="менее "&amp;$B$11*D29,I30="менее "&amp;$B$11*D29),"менее "&amp;$B$11*D29,IF(OR(I29="более "&amp;$B$14*D29,I30="более "&amp;$B$14*D29),"более "&amp;$B$14*D29,ROUND(AVERAGE(I29:I30),1))))</f>
        <v>25.6</v>
      </c>
      <c r="M29" s="66" t="e">
        <f>IF(L29="","",IF(L29="более "&amp;#REF!,"",IF(L29="менее "&amp;$B$11,"",0.01*L29*23)))</f>
        <v>#REF!</v>
      </c>
      <c r="N29" s="68"/>
      <c r="O29" s="52"/>
      <c r="P29"/>
    </row>
    <row r="30" spans="1:16" x14ac:dyDescent="0.25">
      <c r="A30" s="70"/>
      <c r="B30" s="73"/>
      <c r="C30" s="74"/>
      <c r="D30" s="76"/>
      <c r="E30" s="34">
        <v>1.6</v>
      </c>
      <c r="F30" s="22">
        <f t="shared" ref="F30:F66" si="7">IF(E30="","",LOG(((E30/E$21)/(1-(E30/E$21)))))</f>
        <v>0.58242452032664627</v>
      </c>
      <c r="G30" s="78">
        <f t="shared" si="3"/>
        <v>0.65939006398121724</v>
      </c>
      <c r="H30" s="90">
        <f t="shared" si="4"/>
        <v>23.063149711377832</v>
      </c>
      <c r="I30" s="12">
        <f t="shared" ref="I30" si="8">IF(E30&gt;$E$21,"менее "&amp;$B$11*D29,IF(F30="","",IF(H30&lt;$B$11,"менее "&amp;$B$11*D29,IF(H30&gt;$B$14,"более "&amp;$B$14*D29,H30*D29))))</f>
        <v>23.063149711377832</v>
      </c>
      <c r="J30" s="30"/>
      <c r="K30" s="80"/>
      <c r="L30" s="89"/>
      <c r="M30" s="67"/>
      <c r="N30" s="69"/>
      <c r="O30" s="52"/>
      <c r="P30"/>
    </row>
    <row r="31" spans="1:16" x14ac:dyDescent="0.25">
      <c r="A31" s="62">
        <v>3</v>
      </c>
      <c r="B31" s="71"/>
      <c r="C31" s="72"/>
      <c r="D31" s="75">
        <v>1</v>
      </c>
      <c r="E31" s="34">
        <v>1.2</v>
      </c>
      <c r="F31" s="22">
        <f t="shared" si="7"/>
        <v>0.16616256229966464</v>
      </c>
      <c r="G31" s="77">
        <f>IF(OR(E32="",E31=""),"",STDEV(E31:E32)/AVERAGE(E31:E32))</f>
        <v>0</v>
      </c>
      <c r="H31" s="90">
        <f t="shared" si="4"/>
        <v>45.84435490483061</v>
      </c>
      <c r="I31" s="12">
        <f t="shared" ref="I31" si="9">IF(E31&gt;$E$21,"менее "&amp;$B$11*D31,IF(F31="","",IF(H31&lt;$B$11,"менее "&amp;$B$11*D31,IF(H31&gt;$B$14,"более "&amp;$B$14*D31,H31*D31))))</f>
        <v>45.84435490483061</v>
      </c>
      <c r="J31" s="29">
        <f>ABS(I31-I32)</f>
        <v>0</v>
      </c>
      <c r="K31" s="79" t="e">
        <f>IF(L31="","",IF(L31="более "&amp;#REF!,"",IF(L31="менее "&amp;$B$11,"",IF(0.01*L31*16&gt;J31,"приемлемо","неприемлемо"))))</f>
        <v>#REF!</v>
      </c>
      <c r="L31" s="88">
        <f t="shared" ref="L31:L66" si="10">IF(OR(I31="",I32=""),"",IF(OR(I31="менее "&amp;$B$11*D31,I32="менее "&amp;$B$11*D31),"менее "&amp;$B$11*D31,IF(OR(I31="более "&amp;$B$14*D31,I32="более "&amp;$B$14*D31),"более "&amp;$B$14*D31,ROUND(AVERAGE(I31:I32),1))))</f>
        <v>45.8</v>
      </c>
      <c r="M31" s="66" t="e">
        <f>IF(L31="","",IF(L31="более "&amp;#REF!,"",IF(L31="менее "&amp;$B$11,"",0.01*L31*23)))</f>
        <v>#REF!</v>
      </c>
      <c r="N31" s="68"/>
      <c r="O31" s="52"/>
      <c r="P31"/>
    </row>
    <row r="32" spans="1:16" x14ac:dyDescent="0.25">
      <c r="A32" s="70"/>
      <c r="B32" s="73"/>
      <c r="C32" s="74"/>
      <c r="D32" s="76"/>
      <c r="E32" s="34">
        <v>1.2</v>
      </c>
      <c r="F32" s="22">
        <f t="shared" si="7"/>
        <v>0.16616256229966464</v>
      </c>
      <c r="G32" s="78">
        <f t="shared" si="3"/>
        <v>1.0701998181122478</v>
      </c>
      <c r="H32" s="90">
        <f t="shared" si="4"/>
        <v>45.84435490483061</v>
      </c>
      <c r="I32" s="12">
        <f t="shared" ref="I32" si="11">IF(E32&gt;$E$21,"менее "&amp;$B$11*D31,IF(F32="","",IF(H32&lt;$B$11,"менее "&amp;$B$11*D31,IF(H32&gt;$B$14,"более "&amp;$B$14*D31,H32*D31))))</f>
        <v>45.84435490483061</v>
      </c>
      <c r="J32" s="30"/>
      <c r="K32" s="80"/>
      <c r="L32" s="89"/>
      <c r="M32" s="67"/>
      <c r="N32" s="69"/>
      <c r="O32" s="52"/>
      <c r="P32"/>
    </row>
    <row r="33" spans="1:16" ht="15" customHeight="1" x14ac:dyDescent="0.25">
      <c r="A33" s="62">
        <v>4</v>
      </c>
      <c r="B33" s="71"/>
      <c r="C33" s="72"/>
      <c r="D33" s="75">
        <v>1</v>
      </c>
      <c r="E33" s="34"/>
      <c r="F33" s="22" t="str">
        <f t="shared" si="7"/>
        <v/>
      </c>
      <c r="G33" s="77" t="str">
        <f>IF(OR(E34="",E33=""),"",STDEV(E33:E34)/AVERAGE(E33:E34))</f>
        <v/>
      </c>
      <c r="H33" s="90" t="e">
        <f t="shared" si="4"/>
        <v>#VALUE!</v>
      </c>
      <c r="I33" s="12" t="str">
        <f t="shared" ref="I33" si="12">IF(E33&gt;$E$21,"менее "&amp;$B$11*D33,IF(F33="","",IF(H33&lt;$B$11,"менее "&amp;$B$11*D33,IF(H33&gt;$B$14,"более "&amp;$B$14*D33,H33*D33))))</f>
        <v/>
      </c>
      <c r="J33" s="29" t="e">
        <f>ABS(I33-I34)</f>
        <v>#VALUE!</v>
      </c>
      <c r="K33" s="79" t="str">
        <f>IF(L33="","",IF(L33="более "&amp;#REF!,"",IF(L33="менее "&amp;$B$11,"",IF(0.01*L33*16&gt;J33,"приемлемо","неприемлемо"))))</f>
        <v/>
      </c>
      <c r="L33" s="88" t="str">
        <f t="shared" ref="L33:L66" si="13">IF(OR(I33="",I34=""),"",IF(OR(I33="менее "&amp;$B$11*D33,I34="менее "&amp;$B$11*D33),"менее "&amp;$B$11*D33,IF(OR(I33="более "&amp;$B$14*D33,I34="более "&amp;$B$14*D33),"более "&amp;$B$14*D33,ROUND(AVERAGE(I33:I34),1))))</f>
        <v/>
      </c>
      <c r="M33" s="66" t="str">
        <f>IF(L33="","",IF(L33="более "&amp;#REF!,"",IF(L33="менее "&amp;$B$11,"",0.01*L33*23)))</f>
        <v/>
      </c>
      <c r="N33" s="68"/>
      <c r="O33" s="52"/>
      <c r="P33"/>
    </row>
    <row r="34" spans="1:16" x14ac:dyDescent="0.25">
      <c r="A34" s="70"/>
      <c r="B34" s="73"/>
      <c r="C34" s="74"/>
      <c r="D34" s="76"/>
      <c r="E34" s="34"/>
      <c r="F34" s="22" t="str">
        <f t="shared" si="7"/>
        <v/>
      </c>
      <c r="G34" s="81"/>
      <c r="H34" s="90" t="e">
        <f t="shared" si="4"/>
        <v>#VALUE!</v>
      </c>
      <c r="I34" s="12" t="str">
        <f t="shared" ref="I34" si="14">IF(E34&gt;$E$21,"менее "&amp;$B$11*D33,IF(F34="","",IF(H34&lt;$B$11,"менее "&amp;$B$11*D33,IF(H34&gt;$B$14,"более "&amp;$B$14*D33,H34*D33))))</f>
        <v/>
      </c>
      <c r="J34" s="30"/>
      <c r="K34" s="80"/>
      <c r="L34" s="89"/>
      <c r="M34" s="67"/>
      <c r="N34" s="69"/>
      <c r="O34" s="52"/>
      <c r="P34"/>
    </row>
    <row r="35" spans="1:16" ht="15" customHeight="1" x14ac:dyDescent="0.25">
      <c r="A35" s="62">
        <v>5</v>
      </c>
      <c r="B35" s="71"/>
      <c r="C35" s="72"/>
      <c r="D35" s="75">
        <v>1</v>
      </c>
      <c r="E35" s="34"/>
      <c r="F35" s="22" t="str">
        <f t="shared" si="7"/>
        <v/>
      </c>
      <c r="G35" s="77" t="str">
        <f t="shared" ref="G35" si="15">IF(OR(E36="",E35=""),"",STDEV(E35:E36)/AVERAGE(E35:E36))</f>
        <v/>
      </c>
      <c r="H35" s="90" t="e">
        <f t="shared" si="4"/>
        <v>#VALUE!</v>
      </c>
      <c r="I35" s="12" t="str">
        <f t="shared" ref="I35" si="16">IF(E35&gt;$E$21,"менее "&amp;$B$11*D35,IF(F35="","",IF(H35&lt;$B$11,"менее "&amp;$B$11*D35,IF(H35&gt;$B$14,"более "&amp;$B$14*D35,H35*D35))))</f>
        <v/>
      </c>
      <c r="J35" s="29" t="e">
        <f>ABS(I35-I36)</f>
        <v>#VALUE!</v>
      </c>
      <c r="K35" s="79" t="str">
        <f>IF(L35="","",IF(L35="более "&amp;#REF!,"",IF(L35="менее "&amp;$B$11,"",IF(0.01*L35*16&gt;J35,"приемлемо","неприемлемо"))))</f>
        <v/>
      </c>
      <c r="L35" s="88" t="str">
        <f t="shared" ref="L35:L66" si="17">IF(OR(I35="",I36=""),"",IF(OR(I35="менее "&amp;$B$11*D35,I36="менее "&amp;$B$11*D35),"менее "&amp;$B$11*D35,IF(OR(I35="более "&amp;$B$14*D35,I36="более "&amp;$B$14*D35),"более "&amp;$B$14*D35,ROUND(AVERAGE(I35:I36),1))))</f>
        <v/>
      </c>
      <c r="M35" s="66" t="str">
        <f>IF(L35="","",IF(L35="более "&amp;#REF!,"",IF(L35="менее "&amp;$B$11,"",0.01*L35*23)))</f>
        <v/>
      </c>
      <c r="N35" s="68"/>
      <c r="O35" s="52"/>
      <c r="P35"/>
    </row>
    <row r="36" spans="1:16" x14ac:dyDescent="0.25">
      <c r="A36" s="70"/>
      <c r="B36" s="73"/>
      <c r="C36" s="74"/>
      <c r="D36" s="76"/>
      <c r="E36" s="34"/>
      <c r="F36" s="22" t="str">
        <f t="shared" si="7"/>
        <v/>
      </c>
      <c r="G36" s="81"/>
      <c r="H36" s="90" t="e">
        <f t="shared" si="4"/>
        <v>#VALUE!</v>
      </c>
      <c r="I36" s="12" t="str">
        <f t="shared" ref="I36" si="18">IF(E36&gt;$E$21,"менее "&amp;$B$11*D35,IF(F36="","",IF(H36&lt;$B$11,"менее "&amp;$B$11*D35,IF(H36&gt;$B$14,"более "&amp;$B$14*D35,H36*D35))))</f>
        <v/>
      </c>
      <c r="J36" s="30"/>
      <c r="K36" s="80"/>
      <c r="L36" s="89"/>
      <c r="M36" s="67"/>
      <c r="N36" s="69"/>
      <c r="O36" s="52"/>
      <c r="P36"/>
    </row>
    <row r="37" spans="1:16" x14ac:dyDescent="0.25">
      <c r="A37" s="62">
        <v>6</v>
      </c>
      <c r="B37" s="71"/>
      <c r="C37" s="72"/>
      <c r="D37" s="75">
        <v>1</v>
      </c>
      <c r="E37" s="34"/>
      <c r="F37" s="22" t="str">
        <f t="shared" si="7"/>
        <v/>
      </c>
      <c r="G37" s="77" t="str">
        <f t="shared" ref="G37" si="19">IF(OR(E38="",E37=""),"",STDEV(E37:E38)/AVERAGE(E37:E38))</f>
        <v/>
      </c>
      <c r="H37" s="90" t="e">
        <f t="shared" si="4"/>
        <v>#VALUE!</v>
      </c>
      <c r="I37" s="12" t="str">
        <f t="shared" ref="I37" si="20">IF(E37&gt;$E$21,"менее "&amp;$B$11*D37,IF(F37="","",IF(H37&lt;$B$11,"менее "&amp;$B$11*D37,IF(H37&gt;$B$14,"более "&amp;$B$14*D37,H37*D37))))</f>
        <v/>
      </c>
      <c r="J37" s="29" t="e">
        <f>ABS(I37-I38)</f>
        <v>#VALUE!</v>
      </c>
      <c r="K37" s="79" t="str">
        <f>IF(L37="","",IF(L37="более "&amp;#REF!,"",IF(L37="менее "&amp;$B$11,"",IF(0.01*L37*16&gt;J37,"приемлемо","неприемлемо"))))</f>
        <v/>
      </c>
      <c r="L37" s="88" t="str">
        <f t="shared" ref="L37:L66" si="21">IF(OR(I37="",I38=""),"",IF(OR(I37="менее "&amp;$B$11*D37,I38="менее "&amp;$B$11*D37),"менее "&amp;$B$11*D37,IF(OR(I37="более "&amp;$B$14*D37,I38="более "&amp;$B$14*D37),"более "&amp;$B$14*D37,ROUND(AVERAGE(I37:I38),1))))</f>
        <v/>
      </c>
      <c r="M37" s="66" t="str">
        <f>IF(L37="","",IF(L37="более "&amp;#REF!,"",IF(L37="менее "&amp;$B$11,"",0.01*L37*23)))</f>
        <v/>
      </c>
      <c r="N37" s="68"/>
      <c r="O37" s="52"/>
      <c r="P37"/>
    </row>
    <row r="38" spans="1:16" x14ac:dyDescent="0.25">
      <c r="A38" s="70"/>
      <c r="B38" s="73"/>
      <c r="C38" s="74"/>
      <c r="D38" s="76"/>
      <c r="E38" s="34"/>
      <c r="F38" s="22" t="str">
        <f t="shared" si="7"/>
        <v/>
      </c>
      <c r="G38" s="81"/>
      <c r="H38" s="90" t="e">
        <f t="shared" si="4"/>
        <v>#VALUE!</v>
      </c>
      <c r="I38" s="12" t="str">
        <f t="shared" ref="I38" si="22">IF(E38&gt;$E$21,"менее "&amp;$B$11*D37,IF(F38="","",IF(H38&lt;$B$11,"менее "&amp;$B$11*D37,IF(H38&gt;$B$14,"более "&amp;$B$14*D37,H38*D37))))</f>
        <v/>
      </c>
      <c r="J38" s="30"/>
      <c r="K38" s="80"/>
      <c r="L38" s="89"/>
      <c r="M38" s="67"/>
      <c r="N38" s="69"/>
      <c r="O38" s="52"/>
      <c r="P38"/>
    </row>
    <row r="39" spans="1:16" x14ac:dyDescent="0.25">
      <c r="A39" s="62">
        <v>7</v>
      </c>
      <c r="B39" s="71"/>
      <c r="C39" s="72"/>
      <c r="D39" s="75">
        <v>1</v>
      </c>
      <c r="E39" s="34"/>
      <c r="F39" s="22" t="str">
        <f t="shared" si="7"/>
        <v/>
      </c>
      <c r="G39" s="77" t="str">
        <f t="shared" ref="G39" si="23">IF(OR(E40="",E39=""),"",STDEV(E39:E40)/AVERAGE(E39:E40))</f>
        <v/>
      </c>
      <c r="H39" s="90" t="e">
        <f t="shared" si="4"/>
        <v>#VALUE!</v>
      </c>
      <c r="I39" s="12" t="str">
        <f t="shared" ref="I39" si="24">IF(E39&gt;$E$21,"менее "&amp;$B$11*D39,IF(F39="","",IF(H39&lt;$B$11,"менее "&amp;$B$11*D39,IF(H39&gt;$B$14,"более "&amp;$B$14*D39,H39*D39))))</f>
        <v/>
      </c>
      <c r="J39" s="29" t="e">
        <f>ABS(I39-I40)</f>
        <v>#VALUE!</v>
      </c>
      <c r="K39" s="79" t="str">
        <f>IF(L39="","",IF(L39="более "&amp;#REF!,"",IF(L39="менее "&amp;$B$11,"",IF(0.01*L39*16&gt;J39,"приемлемо","неприемлемо"))))</f>
        <v/>
      </c>
      <c r="L39" s="88" t="str">
        <f t="shared" ref="L39:L66" si="25">IF(OR(I39="",I40=""),"",IF(OR(I39="менее "&amp;$B$11*D39,I40="менее "&amp;$B$11*D39),"менее "&amp;$B$11*D39,IF(OR(I39="более "&amp;$B$14*D39,I40="более "&amp;$B$14*D39),"более "&amp;$B$14*D39,ROUND(AVERAGE(I39:I40),1))))</f>
        <v/>
      </c>
      <c r="M39" s="66" t="str">
        <f>IF(L39="","",IF(L39="более "&amp;#REF!,"",IF(L39="менее "&amp;$B$11,"",0.01*L39*23)))</f>
        <v/>
      </c>
      <c r="N39" s="68"/>
      <c r="O39" s="52"/>
      <c r="P39"/>
    </row>
    <row r="40" spans="1:16" x14ac:dyDescent="0.25">
      <c r="A40" s="70"/>
      <c r="B40" s="73"/>
      <c r="C40" s="74"/>
      <c r="D40" s="76"/>
      <c r="E40" s="34"/>
      <c r="F40" s="22" t="str">
        <f t="shared" si="7"/>
        <v/>
      </c>
      <c r="G40" s="81"/>
      <c r="H40" s="90" t="e">
        <f t="shared" si="4"/>
        <v>#VALUE!</v>
      </c>
      <c r="I40" s="12" t="str">
        <f t="shared" ref="I40" si="26">IF(E40&gt;$E$21,"менее "&amp;$B$11*D39,IF(F40="","",IF(H40&lt;$B$11,"менее "&amp;$B$11*D39,IF(H40&gt;$B$14,"более "&amp;$B$14*D39,H40*D39))))</f>
        <v/>
      </c>
      <c r="J40" s="30"/>
      <c r="K40" s="80"/>
      <c r="L40" s="89"/>
      <c r="M40" s="67"/>
      <c r="N40" s="69"/>
      <c r="O40" s="52"/>
      <c r="P40"/>
    </row>
    <row r="41" spans="1:16" x14ac:dyDescent="0.25">
      <c r="A41" s="62">
        <v>8</v>
      </c>
      <c r="B41" s="71"/>
      <c r="C41" s="72"/>
      <c r="D41" s="75">
        <v>1</v>
      </c>
      <c r="E41" s="34"/>
      <c r="F41" s="22" t="str">
        <f t="shared" si="7"/>
        <v/>
      </c>
      <c r="G41" s="77" t="str">
        <f t="shared" ref="G41" si="27">IF(OR(E42="",E41=""),"",STDEV(E41:E42)/AVERAGE(E41:E42))</f>
        <v/>
      </c>
      <c r="H41" s="90" t="e">
        <f t="shared" si="4"/>
        <v>#VALUE!</v>
      </c>
      <c r="I41" s="12" t="str">
        <f t="shared" ref="I41" si="28">IF(E41&gt;$E$21,"менее "&amp;$B$11*D41,IF(F41="","",IF(H41&lt;$B$11,"менее "&amp;$B$11*D41,IF(H41&gt;$B$14,"более "&amp;$B$14*D41,H41*D41))))</f>
        <v/>
      </c>
      <c r="J41" s="29" t="e">
        <f>ABS(I41-I42)</f>
        <v>#VALUE!</v>
      </c>
      <c r="K41" s="79" t="str">
        <f>IF(L41="","",IF(L41="более "&amp;#REF!,"",IF(L41="менее "&amp;$B$11,"",IF(0.01*L41*16&gt;J41,"приемлемо","неприемлемо"))))</f>
        <v/>
      </c>
      <c r="L41" s="88" t="str">
        <f t="shared" ref="L41:L66" si="29">IF(OR(I41="",I42=""),"",IF(OR(I41="менее "&amp;$B$11*D41,I42="менее "&amp;$B$11*D41),"менее "&amp;$B$11*D41,IF(OR(I41="более "&amp;$B$14*D41,I42="более "&amp;$B$14*D41),"более "&amp;$B$14*D41,ROUND(AVERAGE(I41:I42),1))))</f>
        <v/>
      </c>
      <c r="M41" s="66" t="str">
        <f>IF(L41="","",IF(L41="более "&amp;#REF!,"",IF(L41="менее "&amp;$B$11,"",0.01*L41*23)))</f>
        <v/>
      </c>
      <c r="N41" s="68"/>
      <c r="O41" s="52"/>
      <c r="P41"/>
    </row>
    <row r="42" spans="1:16" x14ac:dyDescent="0.25">
      <c r="A42" s="70"/>
      <c r="B42" s="73"/>
      <c r="C42" s="74"/>
      <c r="D42" s="76"/>
      <c r="E42" s="34"/>
      <c r="F42" s="22" t="str">
        <f t="shared" si="7"/>
        <v/>
      </c>
      <c r="G42" s="81"/>
      <c r="H42" s="90" t="e">
        <f t="shared" si="4"/>
        <v>#VALUE!</v>
      </c>
      <c r="I42" s="12" t="str">
        <f t="shared" ref="I42" si="30">IF(E42&gt;$E$21,"менее "&amp;$B$11*D41,IF(F42="","",IF(H42&lt;$B$11,"менее "&amp;$B$11*D41,IF(H42&gt;$B$14,"более "&amp;$B$14*D41,H42*D41))))</f>
        <v/>
      </c>
      <c r="J42" s="30"/>
      <c r="K42" s="80"/>
      <c r="L42" s="89"/>
      <c r="M42" s="67"/>
      <c r="N42" s="69"/>
      <c r="O42" s="52"/>
      <c r="P42"/>
    </row>
    <row r="43" spans="1:16" x14ac:dyDescent="0.25">
      <c r="A43" s="62">
        <v>9</v>
      </c>
      <c r="B43" s="71"/>
      <c r="C43" s="72"/>
      <c r="D43" s="75">
        <v>1</v>
      </c>
      <c r="E43" s="34"/>
      <c r="F43" s="22" t="str">
        <f t="shared" si="7"/>
        <v/>
      </c>
      <c r="G43" s="77" t="str">
        <f>IF(OR(E44="",E43=""),"",STDEV(E43:E44)/AVERAGE(E43:E44))</f>
        <v/>
      </c>
      <c r="H43" s="90" t="e">
        <f t="shared" si="4"/>
        <v>#VALUE!</v>
      </c>
      <c r="I43" s="12" t="str">
        <f t="shared" ref="I43" si="31">IF(E43&gt;$E$21,"менее "&amp;$B$11*D43,IF(F43="","",IF(H43&lt;$B$11,"менее "&amp;$B$11*D43,IF(H43&gt;$B$14,"более "&amp;$B$14*D43,H43*D43))))</f>
        <v/>
      </c>
      <c r="J43" s="29" t="e">
        <f>ABS(I43-I44)</f>
        <v>#VALUE!</v>
      </c>
      <c r="K43" s="79" t="str">
        <f>IF(L43="","",IF(L43="более "&amp;#REF!,"",IF(L43="менее "&amp;$B$11,"",IF(0.01*L43*16&gt;J43,"приемлемо","неприемлемо"))))</f>
        <v/>
      </c>
      <c r="L43" s="88" t="str">
        <f t="shared" ref="L43:L66" si="32">IF(OR(I43="",I44=""),"",IF(OR(I43="менее "&amp;$B$11*D43,I44="менее "&amp;$B$11*D43),"менее "&amp;$B$11*D43,IF(OR(I43="более "&amp;$B$14*D43,I44="более "&amp;$B$14*D43),"более "&amp;$B$14*D43,ROUND(AVERAGE(I43:I44),1))))</f>
        <v/>
      </c>
      <c r="M43" s="66" t="str">
        <f>IF(L43="","",IF(L43="более "&amp;#REF!,"",IF(L43="менее "&amp;$B$11,"",0.01*L43*23)))</f>
        <v/>
      </c>
      <c r="N43" s="68"/>
      <c r="O43" s="52"/>
      <c r="P43"/>
    </row>
    <row r="44" spans="1:16" x14ac:dyDescent="0.25">
      <c r="A44" s="70"/>
      <c r="B44" s="73"/>
      <c r="C44" s="74"/>
      <c r="D44" s="76"/>
      <c r="E44" s="34"/>
      <c r="F44" s="22" t="str">
        <f t="shared" si="7"/>
        <v/>
      </c>
      <c r="G44" s="81" t="str">
        <f t="shared" ref="G44:G64" si="33">IF(E44=F44,"0,0%",STDEV(E44:F44)/AVERAGE(E44:F44))</f>
        <v>0,0%</v>
      </c>
      <c r="H44" s="90" t="e">
        <f t="shared" si="4"/>
        <v>#VALUE!</v>
      </c>
      <c r="I44" s="12" t="str">
        <f t="shared" ref="I44" si="34">IF(E44&gt;$E$21,"менее "&amp;$B$11*D43,IF(F44="","",IF(H44&lt;$B$11,"менее "&amp;$B$11*D43,IF(H44&gt;$B$14,"более "&amp;$B$14*D43,H44*D43))))</f>
        <v/>
      </c>
      <c r="J44" s="30"/>
      <c r="K44" s="80"/>
      <c r="L44" s="89"/>
      <c r="M44" s="67"/>
      <c r="N44" s="69"/>
      <c r="O44" s="52"/>
      <c r="P44"/>
    </row>
    <row r="45" spans="1:16" x14ac:dyDescent="0.25">
      <c r="A45" s="62">
        <v>10</v>
      </c>
      <c r="B45" s="71"/>
      <c r="C45" s="72"/>
      <c r="D45" s="75">
        <v>1</v>
      </c>
      <c r="E45" s="34"/>
      <c r="F45" s="22" t="str">
        <f t="shared" si="7"/>
        <v/>
      </c>
      <c r="G45" s="77" t="str">
        <f>IF(OR(E46="",E45=""),"",STDEV(E45:E46)/AVERAGE(E45:E46))</f>
        <v/>
      </c>
      <c r="H45" s="90" t="e">
        <f t="shared" si="4"/>
        <v>#VALUE!</v>
      </c>
      <c r="I45" s="12" t="str">
        <f t="shared" ref="I45" si="35">IF(E45&gt;$E$21,"менее "&amp;$B$11*D45,IF(F45="","",IF(H45&lt;$B$11,"менее "&amp;$B$11*D45,IF(H45&gt;$B$14,"более "&amp;$B$14*D45,H45*D45))))</f>
        <v/>
      </c>
      <c r="J45" s="29" t="e">
        <f>ABS(I45-I46)</f>
        <v>#VALUE!</v>
      </c>
      <c r="K45" s="79" t="str">
        <f>IF(L45="","",IF(L45="более "&amp;#REF!,"",IF(L45="менее "&amp;$B$11,"",IF(0.01*L45*16&gt;J45,"приемлемо","неприемлемо"))))</f>
        <v/>
      </c>
      <c r="L45" s="88" t="str">
        <f t="shared" ref="L45:L66" si="36">IF(OR(I45="",I46=""),"",IF(OR(I45="менее "&amp;$B$11*D45,I46="менее "&amp;$B$11*D45),"менее "&amp;$B$11*D45,IF(OR(I45="более "&amp;$B$14*D45,I46="более "&amp;$B$14*D45),"более "&amp;$B$14*D45,ROUND(AVERAGE(I45:I46),1))))</f>
        <v/>
      </c>
      <c r="M45" s="66" t="str">
        <f>IF(L45="","",IF(L45="более "&amp;#REF!,"",IF(L45="менее "&amp;$B$11,"",0.01*L45*23)))</f>
        <v/>
      </c>
      <c r="N45" s="68"/>
      <c r="O45" s="52"/>
      <c r="P45"/>
    </row>
    <row r="46" spans="1:16" x14ac:dyDescent="0.25">
      <c r="A46" s="70"/>
      <c r="B46" s="73"/>
      <c r="C46" s="74"/>
      <c r="D46" s="76"/>
      <c r="E46" s="34"/>
      <c r="F46" s="22" t="str">
        <f t="shared" si="7"/>
        <v/>
      </c>
      <c r="G46" s="78" t="str">
        <f t="shared" si="33"/>
        <v>0,0%</v>
      </c>
      <c r="H46" s="90" t="e">
        <f t="shared" si="4"/>
        <v>#VALUE!</v>
      </c>
      <c r="I46" s="12" t="str">
        <f t="shared" ref="I46" si="37">IF(E46&gt;$E$21,"менее "&amp;$B$11*D45,IF(F46="","",IF(H46&lt;$B$11,"менее "&amp;$B$11*D45,IF(H46&gt;$B$14,"более "&amp;$B$14*D45,H46*D45))))</f>
        <v/>
      </c>
      <c r="J46" s="30"/>
      <c r="K46" s="80"/>
      <c r="L46" s="89"/>
      <c r="M46" s="67"/>
      <c r="N46" s="69"/>
      <c r="O46" s="52"/>
      <c r="P46"/>
    </row>
    <row r="47" spans="1:16" x14ac:dyDescent="0.25">
      <c r="A47" s="62">
        <v>11</v>
      </c>
      <c r="B47" s="71"/>
      <c r="C47" s="72"/>
      <c r="D47" s="75">
        <v>1</v>
      </c>
      <c r="E47" s="34"/>
      <c r="F47" s="22" t="str">
        <f t="shared" si="7"/>
        <v/>
      </c>
      <c r="G47" s="77" t="str">
        <f>IF(OR(E48="",E47=""),"",STDEV(E47:E48)/AVERAGE(E47:E48))</f>
        <v/>
      </c>
      <c r="H47" s="90" t="e">
        <f t="shared" si="4"/>
        <v>#VALUE!</v>
      </c>
      <c r="I47" s="12" t="str">
        <f t="shared" ref="I47" si="38">IF(E47&gt;$E$21,"менее "&amp;$B$11*D47,IF(F47="","",IF(H47&lt;$B$11,"менее "&amp;$B$11*D47,IF(H47&gt;$B$14,"более "&amp;$B$14*D47,H47*D47))))</f>
        <v/>
      </c>
      <c r="J47" s="29" t="e">
        <f>ABS(I47-I48)</f>
        <v>#VALUE!</v>
      </c>
      <c r="K47" s="79" t="str">
        <f>IF(L47="","",IF(L47="более "&amp;#REF!,"",IF(L47="менее "&amp;$B$11,"",IF(0.01*L47*16&gt;J47,"приемлемо","неприемлемо"))))</f>
        <v/>
      </c>
      <c r="L47" s="88" t="str">
        <f t="shared" ref="L47:L66" si="39">IF(OR(I47="",I48=""),"",IF(OR(I47="менее "&amp;$B$11*D47,I48="менее "&amp;$B$11*D47),"менее "&amp;$B$11*D47,IF(OR(I47="более "&amp;$B$14*D47,I48="более "&amp;$B$14*D47),"более "&amp;$B$14*D47,ROUND(AVERAGE(I47:I48),1))))</f>
        <v/>
      </c>
      <c r="M47" s="66" t="str">
        <f>IF(L47="","",IF(L47="более "&amp;#REF!,"",IF(L47="менее "&amp;$B$11,"",0.01*L47*23)))</f>
        <v/>
      </c>
      <c r="N47" s="68"/>
      <c r="O47" s="52"/>
      <c r="P47"/>
    </row>
    <row r="48" spans="1:16" x14ac:dyDescent="0.25">
      <c r="A48" s="70"/>
      <c r="B48" s="73"/>
      <c r="C48" s="74"/>
      <c r="D48" s="76"/>
      <c r="E48" s="34"/>
      <c r="F48" s="22" t="str">
        <f t="shared" si="7"/>
        <v/>
      </c>
      <c r="G48" s="78" t="str">
        <f t="shared" si="33"/>
        <v>0,0%</v>
      </c>
      <c r="H48" s="90" t="e">
        <f t="shared" si="4"/>
        <v>#VALUE!</v>
      </c>
      <c r="I48" s="12" t="str">
        <f t="shared" ref="I48" si="40">IF(E48&gt;$E$21,"менее "&amp;$B$11*D47,IF(F48="","",IF(H48&lt;$B$11,"менее "&amp;$B$11*D47,IF(H48&gt;$B$14,"более "&amp;$B$14*D47,H48*D47))))</f>
        <v/>
      </c>
      <c r="J48" s="30"/>
      <c r="K48" s="80"/>
      <c r="L48" s="89"/>
      <c r="M48" s="67"/>
      <c r="N48" s="69"/>
      <c r="O48" s="52"/>
      <c r="P48"/>
    </row>
    <row r="49" spans="1:16" x14ac:dyDescent="0.25">
      <c r="A49" s="62">
        <v>12</v>
      </c>
      <c r="B49" s="71"/>
      <c r="C49" s="72"/>
      <c r="D49" s="75">
        <v>1</v>
      </c>
      <c r="E49" s="34"/>
      <c r="F49" s="22" t="str">
        <f t="shared" si="7"/>
        <v/>
      </c>
      <c r="G49" s="77" t="str">
        <f>IF(OR(E50="",E49=""),"",STDEV(E49:E50)/AVERAGE(E49:E50))</f>
        <v/>
      </c>
      <c r="H49" s="90" t="e">
        <f t="shared" si="4"/>
        <v>#VALUE!</v>
      </c>
      <c r="I49" s="12" t="str">
        <f t="shared" ref="I49" si="41">IF(E49&gt;$E$21,"менее "&amp;$B$11*D49,IF(F49="","",IF(H49&lt;$B$11,"менее "&amp;$B$11*D49,IF(H49&gt;$B$14,"более "&amp;$B$14*D49,H49*D49))))</f>
        <v/>
      </c>
      <c r="J49" s="29" t="e">
        <f>ABS(I49-I50)</f>
        <v>#VALUE!</v>
      </c>
      <c r="K49" s="79" t="str">
        <f>IF(L49="","",IF(L49="более "&amp;#REF!,"",IF(L49="менее "&amp;$B$11,"",IF(0.01*L49*16&gt;J49,"приемлемо","неприемлемо"))))</f>
        <v/>
      </c>
      <c r="L49" s="88" t="str">
        <f t="shared" ref="L49:L66" si="42">IF(OR(I49="",I50=""),"",IF(OR(I49="менее "&amp;$B$11*D49,I50="менее "&amp;$B$11*D49),"менее "&amp;$B$11*D49,IF(OR(I49="более "&amp;$B$14*D49,I50="более "&amp;$B$14*D49),"более "&amp;$B$14*D49,ROUND(AVERAGE(I49:I50),1))))</f>
        <v/>
      </c>
      <c r="M49" s="66" t="str">
        <f>IF(L49="","",IF(L49="более "&amp;#REF!,"",IF(L49="менее "&amp;$B$11,"",0.01*L49*23)))</f>
        <v/>
      </c>
      <c r="N49" s="68"/>
      <c r="O49" s="52"/>
      <c r="P49"/>
    </row>
    <row r="50" spans="1:16" x14ac:dyDescent="0.25">
      <c r="A50" s="70"/>
      <c r="B50" s="73"/>
      <c r="C50" s="74"/>
      <c r="D50" s="76"/>
      <c r="E50" s="34"/>
      <c r="F50" s="22" t="str">
        <f t="shared" si="7"/>
        <v/>
      </c>
      <c r="G50" s="78" t="str">
        <f t="shared" si="33"/>
        <v>0,0%</v>
      </c>
      <c r="H50" s="90" t="e">
        <f t="shared" si="4"/>
        <v>#VALUE!</v>
      </c>
      <c r="I50" s="12" t="str">
        <f t="shared" ref="I50" si="43">IF(E50&gt;$E$21,"менее "&amp;$B$11*D49,IF(F50="","",IF(H50&lt;$B$11,"менее "&amp;$B$11*D49,IF(H50&gt;$B$14,"более "&amp;$B$14*D49,H50*D49))))</f>
        <v/>
      </c>
      <c r="J50" s="30"/>
      <c r="K50" s="80"/>
      <c r="L50" s="89"/>
      <c r="M50" s="67"/>
      <c r="N50" s="69"/>
      <c r="O50" s="52"/>
      <c r="P50"/>
    </row>
    <row r="51" spans="1:16" x14ac:dyDescent="0.25">
      <c r="A51" s="62">
        <v>13</v>
      </c>
      <c r="B51" s="71"/>
      <c r="C51" s="72"/>
      <c r="D51" s="75">
        <v>1</v>
      </c>
      <c r="E51" s="34"/>
      <c r="F51" s="22" t="str">
        <f t="shared" si="7"/>
        <v/>
      </c>
      <c r="G51" s="77" t="str">
        <f>IF(OR(E52="",E51=""),"",STDEV(E51:E52)/AVERAGE(E51:E52))</f>
        <v/>
      </c>
      <c r="H51" s="90" t="e">
        <f t="shared" si="4"/>
        <v>#VALUE!</v>
      </c>
      <c r="I51" s="12" t="str">
        <f t="shared" ref="I51" si="44">IF(E51&gt;$E$21,"менее "&amp;$B$11*D51,IF(F51="","",IF(H51&lt;$B$11,"менее "&amp;$B$11*D51,IF(H51&gt;$B$14,"более "&amp;$B$14*D51,H51*D51))))</f>
        <v/>
      </c>
      <c r="J51" s="29" t="e">
        <f>ABS(I51-I52)</f>
        <v>#VALUE!</v>
      </c>
      <c r="K51" s="79" t="str">
        <f>IF(L51="","",IF(L51="более "&amp;#REF!,"",IF(L51="менее "&amp;$B$11,"",IF(0.01*L51*16&gt;J51,"приемлемо","неприемлемо"))))</f>
        <v/>
      </c>
      <c r="L51" s="88" t="str">
        <f t="shared" ref="L51:L66" si="45">IF(OR(I51="",I52=""),"",IF(OR(I51="менее "&amp;$B$11*D51,I52="менее "&amp;$B$11*D51),"менее "&amp;$B$11*D51,IF(OR(I51="более "&amp;$B$14*D51,I52="более "&amp;$B$14*D51),"более "&amp;$B$14*D51,ROUND(AVERAGE(I51:I52),1))))</f>
        <v/>
      </c>
      <c r="M51" s="66" t="str">
        <f>IF(L51="","",IF(L51="более "&amp;#REF!,"",IF(L51="менее "&amp;$B$11,"",0.01*L51*23)))</f>
        <v/>
      </c>
      <c r="N51" s="68"/>
      <c r="O51" s="52"/>
      <c r="P51"/>
    </row>
    <row r="52" spans="1:16" x14ac:dyDescent="0.25">
      <c r="A52" s="70"/>
      <c r="B52" s="73"/>
      <c r="C52" s="74"/>
      <c r="D52" s="76"/>
      <c r="E52" s="34"/>
      <c r="F52" s="22" t="str">
        <f t="shared" si="7"/>
        <v/>
      </c>
      <c r="G52" s="78" t="str">
        <f t="shared" si="33"/>
        <v>0,0%</v>
      </c>
      <c r="H52" s="90" t="e">
        <f t="shared" si="4"/>
        <v>#VALUE!</v>
      </c>
      <c r="I52" s="12" t="str">
        <f t="shared" ref="I52" si="46">IF(E52&gt;$E$21,"менее "&amp;$B$11*D51,IF(F52="","",IF(H52&lt;$B$11,"менее "&amp;$B$11*D51,IF(H52&gt;$B$14,"более "&amp;$B$14*D51,H52*D51))))</f>
        <v/>
      </c>
      <c r="J52" s="30"/>
      <c r="K52" s="80"/>
      <c r="L52" s="89"/>
      <c r="M52" s="67"/>
      <c r="N52" s="69"/>
      <c r="O52" s="52"/>
      <c r="P52"/>
    </row>
    <row r="53" spans="1:16" x14ac:dyDescent="0.25">
      <c r="A53" s="62">
        <v>14</v>
      </c>
      <c r="B53" s="71"/>
      <c r="C53" s="72"/>
      <c r="D53" s="75">
        <v>1</v>
      </c>
      <c r="E53" s="34"/>
      <c r="F53" s="22" t="str">
        <f t="shared" si="7"/>
        <v/>
      </c>
      <c r="G53" s="77" t="str">
        <f>IF(OR(E54="",E53=""),"",STDEV(E53:E54)/AVERAGE(E53:E54))</f>
        <v/>
      </c>
      <c r="H53" s="90" t="e">
        <f t="shared" si="4"/>
        <v>#VALUE!</v>
      </c>
      <c r="I53" s="12" t="str">
        <f t="shared" ref="I53" si="47">IF(E53&gt;$E$21,"менее "&amp;$B$11*D53,IF(F53="","",IF(H53&lt;$B$11,"менее "&amp;$B$11*D53,IF(H53&gt;$B$14,"более "&amp;$B$14*D53,H53*D53))))</f>
        <v/>
      </c>
      <c r="J53" s="29" t="e">
        <f>ABS(I53-I54)</f>
        <v>#VALUE!</v>
      </c>
      <c r="K53" s="79" t="str">
        <f>IF(L53="","",IF(L53="более "&amp;#REF!,"",IF(L53="менее "&amp;$B$11,"",IF(0.01*L53*16&gt;J53,"приемлемо","неприемлемо"))))</f>
        <v/>
      </c>
      <c r="L53" s="88" t="str">
        <f t="shared" ref="L53:L66" si="48">IF(OR(I53="",I54=""),"",IF(OR(I53="менее "&amp;$B$11*D53,I54="менее "&amp;$B$11*D53),"менее "&amp;$B$11*D53,IF(OR(I53="более "&amp;$B$14*D53,I54="более "&amp;$B$14*D53),"более "&amp;$B$14*D53,ROUND(AVERAGE(I53:I54),1))))</f>
        <v/>
      </c>
      <c r="M53" s="66" t="str">
        <f>IF(L53="","",IF(L53="более "&amp;#REF!,"",IF(L53="менее "&amp;$B$11,"",0.01*L53*23)))</f>
        <v/>
      </c>
      <c r="N53" s="68"/>
      <c r="O53" s="52"/>
      <c r="P53"/>
    </row>
    <row r="54" spans="1:16" x14ac:dyDescent="0.25">
      <c r="A54" s="70"/>
      <c r="B54" s="73"/>
      <c r="C54" s="74"/>
      <c r="D54" s="76"/>
      <c r="E54" s="34"/>
      <c r="F54" s="22" t="str">
        <f t="shared" si="7"/>
        <v/>
      </c>
      <c r="G54" s="78" t="str">
        <f t="shared" si="33"/>
        <v>0,0%</v>
      </c>
      <c r="H54" s="90" t="e">
        <f t="shared" si="4"/>
        <v>#VALUE!</v>
      </c>
      <c r="I54" s="12" t="str">
        <f t="shared" ref="I54" si="49">IF(E54&gt;$E$21,"менее "&amp;$B$11*D53,IF(F54="","",IF(H54&lt;$B$11,"менее "&amp;$B$11*D53,IF(H54&gt;$B$14,"более "&amp;$B$14*D53,H54*D53))))</f>
        <v/>
      </c>
      <c r="J54" s="30"/>
      <c r="K54" s="80"/>
      <c r="L54" s="89"/>
      <c r="M54" s="67"/>
      <c r="N54" s="69"/>
      <c r="O54" s="52"/>
      <c r="P54"/>
    </row>
    <row r="55" spans="1:16" x14ac:dyDescent="0.25">
      <c r="A55" s="62">
        <v>15</v>
      </c>
      <c r="B55" s="71"/>
      <c r="C55" s="72"/>
      <c r="D55" s="75">
        <v>1</v>
      </c>
      <c r="E55" s="34"/>
      <c r="F55" s="22" t="str">
        <f t="shared" si="7"/>
        <v/>
      </c>
      <c r="G55" s="77" t="str">
        <f>IF(OR(E56="",E55=""),"",STDEV(E55:E56)/AVERAGE(E55:E56))</f>
        <v/>
      </c>
      <c r="H55" s="90" t="e">
        <f t="shared" si="4"/>
        <v>#VALUE!</v>
      </c>
      <c r="I55" s="12" t="str">
        <f t="shared" ref="I55" si="50">IF(E55&gt;$E$21,"менее "&amp;$B$11*D55,IF(F55="","",IF(H55&lt;$B$11,"менее "&amp;$B$11*D55,IF(H55&gt;$B$14,"более "&amp;$B$14*D55,H55*D55))))</f>
        <v/>
      </c>
      <c r="J55" s="29" t="e">
        <f>ABS(I55-I56)</f>
        <v>#VALUE!</v>
      </c>
      <c r="K55" s="79" t="str">
        <f>IF(L55="","",IF(L55="более "&amp;#REF!,"",IF(L55="менее "&amp;$B$11,"",IF(0.01*L55*16&gt;J55,"приемлемо","неприемлемо"))))</f>
        <v/>
      </c>
      <c r="L55" s="88" t="str">
        <f t="shared" ref="L55:L66" si="51">IF(OR(I55="",I56=""),"",IF(OR(I55="менее "&amp;$B$11*D55,I56="менее "&amp;$B$11*D55),"менее "&amp;$B$11*D55,IF(OR(I55="более "&amp;$B$14*D55,I56="более "&amp;$B$14*D55),"более "&amp;$B$14*D55,ROUND(AVERAGE(I55:I56),1))))</f>
        <v/>
      </c>
      <c r="M55" s="66" t="str">
        <f>IF(L55="","",IF(L55="более "&amp;#REF!,"",IF(L55="менее "&amp;$B$11,"",0.01*L55*23)))</f>
        <v/>
      </c>
      <c r="N55" s="68"/>
      <c r="O55" s="52"/>
      <c r="P55"/>
    </row>
    <row r="56" spans="1:16" x14ac:dyDescent="0.25">
      <c r="A56" s="70"/>
      <c r="B56" s="73"/>
      <c r="C56" s="74"/>
      <c r="D56" s="76"/>
      <c r="E56" s="34"/>
      <c r="F56" s="22" t="str">
        <f t="shared" si="7"/>
        <v/>
      </c>
      <c r="G56" s="78" t="str">
        <f t="shared" si="33"/>
        <v>0,0%</v>
      </c>
      <c r="H56" s="90" t="e">
        <f t="shared" si="4"/>
        <v>#VALUE!</v>
      </c>
      <c r="I56" s="12" t="str">
        <f t="shared" ref="I56" si="52">IF(E56&gt;$E$21,"менее "&amp;$B$11*D55,IF(F56="","",IF(H56&lt;$B$11,"менее "&amp;$B$11*D55,IF(H56&gt;$B$14,"более "&amp;$B$14*D55,H56*D55))))</f>
        <v/>
      </c>
      <c r="J56" s="30"/>
      <c r="K56" s="80"/>
      <c r="L56" s="89"/>
      <c r="M56" s="67"/>
      <c r="N56" s="69"/>
      <c r="O56" s="52"/>
      <c r="P56"/>
    </row>
    <row r="57" spans="1:16" x14ac:dyDescent="0.25">
      <c r="A57" s="62">
        <v>16</v>
      </c>
      <c r="B57" s="71"/>
      <c r="C57" s="72"/>
      <c r="D57" s="75">
        <v>1</v>
      </c>
      <c r="E57" s="34"/>
      <c r="F57" s="22" t="str">
        <f t="shared" si="7"/>
        <v/>
      </c>
      <c r="G57" s="77" t="str">
        <f>IF(OR(E58="",E57=""),"",STDEV(E57:E58)/AVERAGE(E57:E58))</f>
        <v/>
      </c>
      <c r="H57" s="90" t="e">
        <f t="shared" si="4"/>
        <v>#VALUE!</v>
      </c>
      <c r="I57" s="12" t="str">
        <f t="shared" ref="I57" si="53">IF(E57&gt;$E$21,"менее "&amp;$B$11*D57,IF(F57="","",IF(H57&lt;$B$11,"менее "&amp;$B$11*D57,IF(H57&gt;$B$14,"более "&amp;$B$14*D57,H57*D57))))</f>
        <v/>
      </c>
      <c r="J57" s="29" t="e">
        <f>ABS(I57-I58)</f>
        <v>#VALUE!</v>
      </c>
      <c r="K57" s="79" t="str">
        <f>IF(L57="","",IF(L57="более "&amp;#REF!,"",IF(L57="менее "&amp;$B$11,"",IF(0.01*L57*16&gt;J57,"приемлемо","неприемлемо"))))</f>
        <v/>
      </c>
      <c r="L57" s="88" t="str">
        <f t="shared" ref="L57:L66" si="54">IF(OR(I57="",I58=""),"",IF(OR(I57="менее "&amp;$B$11*D57,I58="менее "&amp;$B$11*D57),"менее "&amp;$B$11*D57,IF(OR(I57="более "&amp;$B$14*D57,I58="более "&amp;$B$14*D57),"более "&amp;$B$14*D57,ROUND(AVERAGE(I57:I58),1))))</f>
        <v/>
      </c>
      <c r="M57" s="66" t="str">
        <f>IF(L57="","",IF(L57="более "&amp;#REF!,"",IF(L57="менее "&amp;$B$11,"",0.01*L57*23)))</f>
        <v/>
      </c>
      <c r="N57" s="68"/>
      <c r="O57" s="52"/>
      <c r="P57"/>
    </row>
    <row r="58" spans="1:16" x14ac:dyDescent="0.25">
      <c r="A58" s="70"/>
      <c r="B58" s="73"/>
      <c r="C58" s="74"/>
      <c r="D58" s="76"/>
      <c r="E58" s="34"/>
      <c r="F58" s="22" t="str">
        <f t="shared" si="7"/>
        <v/>
      </c>
      <c r="G58" s="78" t="str">
        <f t="shared" si="33"/>
        <v>0,0%</v>
      </c>
      <c r="H58" s="90" t="e">
        <f t="shared" si="4"/>
        <v>#VALUE!</v>
      </c>
      <c r="I58" s="12" t="str">
        <f t="shared" ref="I58" si="55">IF(E58&gt;$E$21,"менее "&amp;$B$11*D57,IF(F58="","",IF(H58&lt;$B$11,"менее "&amp;$B$11*D57,IF(H58&gt;$B$14,"более "&amp;$B$14*D57,H58*D57))))</f>
        <v/>
      </c>
      <c r="J58" s="30"/>
      <c r="K58" s="80"/>
      <c r="L58" s="89"/>
      <c r="M58" s="67"/>
      <c r="N58" s="69"/>
      <c r="O58" s="52"/>
      <c r="P58"/>
    </row>
    <row r="59" spans="1:16" x14ac:dyDescent="0.25">
      <c r="A59" s="62">
        <v>17</v>
      </c>
      <c r="B59" s="71"/>
      <c r="C59" s="72"/>
      <c r="D59" s="75">
        <v>1</v>
      </c>
      <c r="E59" s="34"/>
      <c r="F59" s="22" t="str">
        <f t="shared" si="7"/>
        <v/>
      </c>
      <c r="G59" s="77" t="str">
        <f>IF(OR(E60="",E59=""),"",STDEV(E59:E60)/AVERAGE(E59:E60))</f>
        <v/>
      </c>
      <c r="H59" s="90" t="e">
        <f t="shared" si="4"/>
        <v>#VALUE!</v>
      </c>
      <c r="I59" s="12" t="str">
        <f t="shared" ref="I59" si="56">IF(E59&gt;$E$21,"менее "&amp;$B$11*D59,IF(F59="","",IF(H59&lt;$B$11,"менее "&amp;$B$11*D59,IF(H59&gt;$B$14,"более "&amp;$B$14*D59,H59*D59))))</f>
        <v/>
      </c>
      <c r="J59" s="29" t="e">
        <f>ABS(I59-I60)</f>
        <v>#VALUE!</v>
      </c>
      <c r="K59" s="79" t="str">
        <f>IF(L59="","",IF(L59="более "&amp;#REF!,"",IF(L59="менее "&amp;$B$11,"",IF(0.01*L59*16&gt;J59,"приемлемо","неприемлемо"))))</f>
        <v/>
      </c>
      <c r="L59" s="88" t="str">
        <f t="shared" ref="L59:L66" si="57">IF(OR(I59="",I60=""),"",IF(OR(I59="менее "&amp;$B$11*D59,I60="менее "&amp;$B$11*D59),"менее "&amp;$B$11*D59,IF(OR(I59="более "&amp;$B$14*D59,I60="более "&amp;$B$14*D59),"более "&amp;$B$14*D59,ROUND(AVERAGE(I59:I60),1))))</f>
        <v/>
      </c>
      <c r="M59" s="66" t="str">
        <f>IF(L59="","",IF(L59="более "&amp;#REF!,"",IF(L59="менее "&amp;$B$11,"",0.01*L59*23)))</f>
        <v/>
      </c>
      <c r="N59" s="68"/>
      <c r="O59" s="52"/>
      <c r="P59"/>
    </row>
    <row r="60" spans="1:16" x14ac:dyDescent="0.25">
      <c r="A60" s="70"/>
      <c r="B60" s="73"/>
      <c r="C60" s="74"/>
      <c r="D60" s="76"/>
      <c r="E60" s="34"/>
      <c r="F60" s="22" t="str">
        <f t="shared" si="7"/>
        <v/>
      </c>
      <c r="G60" s="78" t="str">
        <f t="shared" si="33"/>
        <v>0,0%</v>
      </c>
      <c r="H60" s="90" t="e">
        <f t="shared" si="4"/>
        <v>#VALUE!</v>
      </c>
      <c r="I60" s="12" t="str">
        <f t="shared" ref="I60" si="58">IF(E60&gt;$E$21,"менее "&amp;$B$11*D59,IF(F60="","",IF(H60&lt;$B$11,"менее "&amp;$B$11*D59,IF(H60&gt;$B$14,"более "&amp;$B$14*D59,H60*D59))))</f>
        <v/>
      </c>
      <c r="J60" s="30"/>
      <c r="K60" s="80"/>
      <c r="L60" s="89"/>
      <c r="M60" s="67"/>
      <c r="N60" s="69"/>
      <c r="O60" s="52"/>
      <c r="P60"/>
    </row>
    <row r="61" spans="1:16" x14ac:dyDescent="0.25">
      <c r="A61" s="62">
        <v>18</v>
      </c>
      <c r="B61" s="71"/>
      <c r="C61" s="72"/>
      <c r="D61" s="75">
        <v>1</v>
      </c>
      <c r="E61" s="34"/>
      <c r="F61" s="22" t="str">
        <f t="shared" si="7"/>
        <v/>
      </c>
      <c r="G61" s="77" t="str">
        <f>IF(OR(E62="",E61=""),"",STDEV(E61:E62)/AVERAGE(E61:E62))</f>
        <v/>
      </c>
      <c r="H61" s="90" t="e">
        <f t="shared" si="4"/>
        <v>#VALUE!</v>
      </c>
      <c r="I61" s="12" t="str">
        <f t="shared" ref="I61" si="59">IF(E61&gt;$E$21,"менее "&amp;$B$11*D61,IF(F61="","",IF(H61&lt;$B$11,"менее "&amp;$B$11*D61,IF(H61&gt;$B$14,"более "&amp;$B$14*D61,H61*D61))))</f>
        <v/>
      </c>
      <c r="J61" s="29" t="e">
        <f>ABS(I61-I62)</f>
        <v>#VALUE!</v>
      </c>
      <c r="K61" s="79" t="str">
        <f>IF(L61="","",IF(L61="более "&amp;#REF!,"",IF(L61="менее "&amp;$B$11,"",IF(0.01*L61*16&gt;J61,"приемлемо","неприемлемо"))))</f>
        <v/>
      </c>
      <c r="L61" s="88" t="str">
        <f t="shared" ref="L61:L66" si="60">IF(OR(I61="",I62=""),"",IF(OR(I61="менее "&amp;$B$11*D61,I62="менее "&amp;$B$11*D61),"менее "&amp;$B$11*D61,IF(OR(I61="более "&amp;$B$14*D61,I62="более "&amp;$B$14*D61),"более "&amp;$B$14*D61,ROUND(AVERAGE(I61:I62),1))))</f>
        <v/>
      </c>
      <c r="M61" s="66" t="str">
        <f>IF(L61="","",IF(L61="более "&amp;#REF!,"",IF(L61="менее "&amp;$B$11,"",0.01*L61*23)))</f>
        <v/>
      </c>
      <c r="N61" s="68"/>
      <c r="O61" s="52"/>
      <c r="P61"/>
    </row>
    <row r="62" spans="1:16" x14ac:dyDescent="0.25">
      <c r="A62" s="70"/>
      <c r="B62" s="73"/>
      <c r="C62" s="74"/>
      <c r="D62" s="76"/>
      <c r="E62" s="34"/>
      <c r="F62" s="22" t="str">
        <f t="shared" si="7"/>
        <v/>
      </c>
      <c r="G62" s="78" t="str">
        <f t="shared" si="33"/>
        <v>0,0%</v>
      </c>
      <c r="H62" s="90" t="e">
        <f t="shared" si="4"/>
        <v>#VALUE!</v>
      </c>
      <c r="I62" s="12" t="str">
        <f t="shared" ref="I62" si="61">IF(E62&gt;$E$21,"менее "&amp;$B$11*D61,IF(F62="","",IF(H62&lt;$B$11,"менее "&amp;$B$11*D61,IF(H62&gt;$B$14,"более "&amp;$B$14*D61,H62*D61))))</f>
        <v/>
      </c>
      <c r="J62" s="30"/>
      <c r="K62" s="80"/>
      <c r="L62" s="89"/>
      <c r="M62" s="67"/>
      <c r="N62" s="69"/>
      <c r="O62" s="52"/>
      <c r="P62"/>
    </row>
    <row r="63" spans="1:16" x14ac:dyDescent="0.25">
      <c r="A63" s="62">
        <v>19</v>
      </c>
      <c r="B63" s="71"/>
      <c r="C63" s="72"/>
      <c r="D63" s="75">
        <v>1</v>
      </c>
      <c r="E63" s="34"/>
      <c r="F63" s="22" t="str">
        <f t="shared" si="7"/>
        <v/>
      </c>
      <c r="G63" s="77" t="str">
        <f>IF(OR(E64="",E63=""),"",STDEV(E63:E64)/AVERAGE(E63:E64))</f>
        <v/>
      </c>
      <c r="H63" s="90" t="e">
        <f t="shared" si="4"/>
        <v>#VALUE!</v>
      </c>
      <c r="I63" s="12" t="str">
        <f t="shared" ref="I63" si="62">IF(E63&gt;$E$21,"менее "&amp;$B$11*D63,IF(F63="","",IF(H63&lt;$B$11,"менее "&amp;$B$11*D63,IF(H63&gt;$B$14,"более "&amp;$B$14*D63,H63*D63))))</f>
        <v/>
      </c>
      <c r="J63" s="29" t="e">
        <f>ABS(I63-I64)</f>
        <v>#VALUE!</v>
      </c>
      <c r="K63" s="79" t="str">
        <f>IF(L63="","",IF(L63="более "&amp;#REF!,"",IF(L63="менее "&amp;$B$11,"",IF(0.01*L63*16&gt;J63,"приемлемо","неприемлемо"))))</f>
        <v/>
      </c>
      <c r="L63" s="88" t="str">
        <f t="shared" ref="L63:L66" si="63">IF(OR(I63="",I64=""),"",IF(OR(I63="менее "&amp;$B$11*D63,I64="менее "&amp;$B$11*D63),"менее "&amp;$B$11*D63,IF(OR(I63="более "&amp;$B$14*D63,I64="более "&amp;$B$14*D63),"более "&amp;$B$14*D63,ROUND(AVERAGE(I63:I64),1))))</f>
        <v/>
      </c>
      <c r="M63" s="66" t="str">
        <f>IF(L63="","",IF(L63="более "&amp;#REF!,"",IF(L63="менее "&amp;$B$11,"",0.01*L63*23)))</f>
        <v/>
      </c>
      <c r="N63" s="68"/>
      <c r="O63" s="52"/>
      <c r="P63"/>
    </row>
    <row r="64" spans="1:16" x14ac:dyDescent="0.25">
      <c r="A64" s="70"/>
      <c r="B64" s="73"/>
      <c r="C64" s="74"/>
      <c r="D64" s="76"/>
      <c r="E64" s="34"/>
      <c r="F64" s="22" t="str">
        <f t="shared" si="7"/>
        <v/>
      </c>
      <c r="G64" s="78" t="str">
        <f t="shared" si="33"/>
        <v>0,0%</v>
      </c>
      <c r="H64" s="90" t="e">
        <f t="shared" si="4"/>
        <v>#VALUE!</v>
      </c>
      <c r="I64" s="12" t="str">
        <f t="shared" ref="I64" si="64">IF(E64&gt;$E$21,"менее "&amp;$B$11*D63,IF(F64="","",IF(H64&lt;$B$11,"менее "&amp;$B$11*D63,IF(H64&gt;$B$14,"более "&amp;$B$14*D63,H64*D63))))</f>
        <v/>
      </c>
      <c r="J64" s="30"/>
      <c r="K64" s="80"/>
      <c r="L64" s="89"/>
      <c r="M64" s="67"/>
      <c r="N64" s="69"/>
      <c r="O64" s="52"/>
      <c r="P64"/>
    </row>
    <row r="65" spans="1:16" x14ac:dyDescent="0.25">
      <c r="A65" s="62">
        <v>20</v>
      </c>
      <c r="B65" s="71"/>
      <c r="C65" s="72"/>
      <c r="D65" s="75">
        <v>1</v>
      </c>
      <c r="E65" s="34"/>
      <c r="F65" s="22" t="str">
        <f>IF(E65="","",LOG(((E65/E$21)/(1-(E65/E$21)))))</f>
        <v/>
      </c>
      <c r="G65" s="77" t="str">
        <f>IF(OR(E66="",E65=""),"",STDEV(E65:E66)/AVERAGE(E65:E66))</f>
        <v/>
      </c>
      <c r="H65" s="90" t="e">
        <f t="shared" si="4"/>
        <v>#VALUE!</v>
      </c>
      <c r="I65" s="12" t="str">
        <f t="shared" ref="I65" si="65">IF(E65&gt;$E$21,"менее "&amp;$B$11*D65,IF(F65="","",IF(H65&lt;$B$11,"менее "&amp;$B$11*D65,IF(H65&gt;$B$14,"более "&amp;$B$14*D65,H65*D65))))</f>
        <v/>
      </c>
      <c r="J65" s="29" t="e">
        <f>ABS(I65-I66)</f>
        <v>#VALUE!</v>
      </c>
      <c r="K65" s="79" t="str">
        <f>IF(L65="","",IF(L65="более "&amp;#REF!,"",IF(L65="менее "&amp;$B$11,"",IF(0.01*L65*16&gt;J65,"приемлемо","неприемлемо"))))</f>
        <v/>
      </c>
      <c r="L65" s="88" t="str">
        <f t="shared" ref="L65:L66" si="66">IF(OR(I65="",I66=""),"",IF(OR(I65="менее "&amp;$B$11*D65,I66="менее "&amp;$B$11*D65),"менее "&amp;$B$11*D65,IF(OR(I65="более "&amp;$B$14*D65,I66="более "&amp;$B$14*D65),"более "&amp;$B$14*D65,ROUND(AVERAGE(I65:I66),1))))</f>
        <v/>
      </c>
      <c r="M65" s="66" t="str">
        <f>IF(L65="","",IF(L65="более "&amp;#REF!,"",IF(L65="менее "&amp;$B$11,"",0.01*L65*23)))</f>
        <v/>
      </c>
      <c r="N65" s="68"/>
      <c r="O65" s="52"/>
      <c r="P65"/>
    </row>
    <row r="66" spans="1:16" ht="15.75" thickBot="1" x14ac:dyDescent="0.3">
      <c r="A66" s="70"/>
      <c r="B66" s="73"/>
      <c r="C66" s="74"/>
      <c r="D66" s="76"/>
      <c r="E66" s="34"/>
      <c r="F66" s="22" t="str">
        <f t="shared" si="7"/>
        <v/>
      </c>
      <c r="G66" s="78" t="str">
        <f>IF(E66=F66,"0,0%",STDEV(E66:F66)/AVERAGE(E66:F66))</f>
        <v>0,0%</v>
      </c>
      <c r="H66" s="90" t="e">
        <f t="shared" si="4"/>
        <v>#VALUE!</v>
      </c>
      <c r="I66" s="12" t="str">
        <f t="shared" ref="I66" si="67">IF(E66&gt;$E$21,"менее "&amp;$B$11*D65,IF(F66="","",IF(H66&lt;$B$11,"менее "&amp;$B$11*D65,IF(H66&gt;$B$14,"более "&amp;$B$14*D65,H66*D65))))</f>
        <v/>
      </c>
      <c r="J66" s="30"/>
      <c r="K66" s="80"/>
      <c r="L66" s="89"/>
      <c r="M66" s="82"/>
      <c r="N66" s="69"/>
      <c r="O66" s="52"/>
      <c r="P66"/>
    </row>
  </sheetData>
  <mergeCells count="177">
    <mergeCell ref="M63:M64"/>
    <mergeCell ref="N63:N64"/>
    <mergeCell ref="A65:A66"/>
    <mergeCell ref="B65:C66"/>
    <mergeCell ref="D65:D66"/>
    <mergeCell ref="G65:G66"/>
    <mergeCell ref="K65:K66"/>
    <mergeCell ref="L65:L66"/>
    <mergeCell ref="M65:M66"/>
    <mergeCell ref="N65:N66"/>
    <mergeCell ref="A63:A64"/>
    <mergeCell ref="B63:C64"/>
    <mergeCell ref="D63:D64"/>
    <mergeCell ref="G63:G64"/>
    <mergeCell ref="K63:K64"/>
    <mergeCell ref="L63:L64"/>
    <mergeCell ref="M59:M60"/>
    <mergeCell ref="N59:N60"/>
    <mergeCell ref="A61:A62"/>
    <mergeCell ref="B61:C62"/>
    <mergeCell ref="D61:D62"/>
    <mergeCell ref="G61:G62"/>
    <mergeCell ref="K61:K62"/>
    <mergeCell ref="L61:L62"/>
    <mergeCell ref="M61:M62"/>
    <mergeCell ref="N61:N62"/>
    <mergeCell ref="A59:A60"/>
    <mergeCell ref="B59:C60"/>
    <mergeCell ref="D59:D60"/>
    <mergeCell ref="G59:G60"/>
    <mergeCell ref="K59:K60"/>
    <mergeCell ref="L59:L60"/>
    <mergeCell ref="M55:M56"/>
    <mergeCell ref="N55:N56"/>
    <mergeCell ref="A57:A58"/>
    <mergeCell ref="B57:C58"/>
    <mergeCell ref="D57:D58"/>
    <mergeCell ref="G57:G58"/>
    <mergeCell ref="K57:K58"/>
    <mergeCell ref="L57:L58"/>
    <mergeCell ref="M57:M58"/>
    <mergeCell ref="N57:N58"/>
    <mergeCell ref="A55:A56"/>
    <mergeCell ref="B55:C56"/>
    <mergeCell ref="D55:D56"/>
    <mergeCell ref="G55:G56"/>
    <mergeCell ref="K55:K56"/>
    <mergeCell ref="L55:L56"/>
    <mergeCell ref="M51:M52"/>
    <mergeCell ref="N51:N52"/>
    <mergeCell ref="A53:A54"/>
    <mergeCell ref="B53:C54"/>
    <mergeCell ref="D53:D54"/>
    <mergeCell ref="G53:G54"/>
    <mergeCell ref="K53:K54"/>
    <mergeCell ref="L53:L54"/>
    <mergeCell ref="M53:M54"/>
    <mergeCell ref="N53:N54"/>
    <mergeCell ref="A51:A52"/>
    <mergeCell ref="B51:C52"/>
    <mergeCell ref="D51:D52"/>
    <mergeCell ref="G51:G52"/>
    <mergeCell ref="K51:K52"/>
    <mergeCell ref="L51:L52"/>
    <mergeCell ref="M47:M48"/>
    <mergeCell ref="N47:N48"/>
    <mergeCell ref="A49:A50"/>
    <mergeCell ref="B49:C50"/>
    <mergeCell ref="D49:D50"/>
    <mergeCell ref="G49:G50"/>
    <mergeCell ref="K49:K50"/>
    <mergeCell ref="L49:L50"/>
    <mergeCell ref="M49:M50"/>
    <mergeCell ref="N49:N50"/>
    <mergeCell ref="A47:A48"/>
    <mergeCell ref="B47:C48"/>
    <mergeCell ref="D47:D48"/>
    <mergeCell ref="G47:G48"/>
    <mergeCell ref="K47:K48"/>
    <mergeCell ref="L47:L48"/>
    <mergeCell ref="M43:M44"/>
    <mergeCell ref="N43:N44"/>
    <mergeCell ref="A45:A46"/>
    <mergeCell ref="B45:C46"/>
    <mergeCell ref="D45:D46"/>
    <mergeCell ref="G45:G46"/>
    <mergeCell ref="K45:K46"/>
    <mergeCell ref="L45:L46"/>
    <mergeCell ref="M45:M46"/>
    <mergeCell ref="N45:N46"/>
    <mergeCell ref="A43:A44"/>
    <mergeCell ref="B43:C44"/>
    <mergeCell ref="D43:D44"/>
    <mergeCell ref="G43:G44"/>
    <mergeCell ref="K43:K44"/>
    <mergeCell ref="L43:L44"/>
    <mergeCell ref="M39:M40"/>
    <mergeCell ref="N39:N40"/>
    <mergeCell ref="A41:A42"/>
    <mergeCell ref="B41:C42"/>
    <mergeCell ref="D41:D42"/>
    <mergeCell ref="G41:G42"/>
    <mergeCell ref="K41:K42"/>
    <mergeCell ref="L41:L42"/>
    <mergeCell ref="M41:M42"/>
    <mergeCell ref="N41:N42"/>
    <mergeCell ref="A39:A40"/>
    <mergeCell ref="B39:C40"/>
    <mergeCell ref="D39:D40"/>
    <mergeCell ref="G39:G40"/>
    <mergeCell ref="K39:K40"/>
    <mergeCell ref="L39:L40"/>
    <mergeCell ref="M35:M36"/>
    <mergeCell ref="N35:N36"/>
    <mergeCell ref="A37:A38"/>
    <mergeCell ref="B37:C38"/>
    <mergeCell ref="D37:D38"/>
    <mergeCell ref="G37:G38"/>
    <mergeCell ref="K37:K38"/>
    <mergeCell ref="L37:L38"/>
    <mergeCell ref="M37:M38"/>
    <mergeCell ref="N37:N38"/>
    <mergeCell ref="A35:A36"/>
    <mergeCell ref="B35:C36"/>
    <mergeCell ref="D35:D36"/>
    <mergeCell ref="G35:G36"/>
    <mergeCell ref="K35:K36"/>
    <mergeCell ref="L35:L36"/>
    <mergeCell ref="M31:M32"/>
    <mergeCell ref="N31:N32"/>
    <mergeCell ref="A33:A34"/>
    <mergeCell ref="B33:C34"/>
    <mergeCell ref="D33:D34"/>
    <mergeCell ref="G33:G34"/>
    <mergeCell ref="K33:K34"/>
    <mergeCell ref="L33:L34"/>
    <mergeCell ref="M33:M34"/>
    <mergeCell ref="N33:N34"/>
    <mergeCell ref="A31:A32"/>
    <mergeCell ref="B31:C32"/>
    <mergeCell ref="D31:D32"/>
    <mergeCell ref="G31:G32"/>
    <mergeCell ref="K31:K32"/>
    <mergeCell ref="L31:L32"/>
    <mergeCell ref="A29:A30"/>
    <mergeCell ref="B29:C30"/>
    <mergeCell ref="D29:D30"/>
    <mergeCell ref="G29:G30"/>
    <mergeCell ref="K29:K30"/>
    <mergeCell ref="L29:L30"/>
    <mergeCell ref="M29:M30"/>
    <mergeCell ref="N29:N30"/>
    <mergeCell ref="A27:A28"/>
    <mergeCell ref="B27:C28"/>
    <mergeCell ref="D27:D28"/>
    <mergeCell ref="G27:G28"/>
    <mergeCell ref="K27:K28"/>
    <mergeCell ref="L27:L28"/>
    <mergeCell ref="B25:C25"/>
    <mergeCell ref="B26:C26"/>
    <mergeCell ref="A6:B6"/>
    <mergeCell ref="A9:C9"/>
    <mergeCell ref="D9:E9"/>
    <mergeCell ref="B20:C20"/>
    <mergeCell ref="B21:C21"/>
    <mergeCell ref="M27:M28"/>
    <mergeCell ref="N27:N28"/>
    <mergeCell ref="C6:I6"/>
    <mergeCell ref="A3:B3"/>
    <mergeCell ref="C3:I3"/>
    <mergeCell ref="A4:B4"/>
    <mergeCell ref="C4:I4"/>
    <mergeCell ref="A5:B5"/>
    <mergeCell ref="C5:I5"/>
    <mergeCell ref="B22:C22"/>
    <mergeCell ref="B23:C23"/>
    <mergeCell ref="B24:C24"/>
  </mergeCells>
  <pageMargins left="0.7" right="0.7" top="0.75" bottom="0.75" header="0.3" footer="0.3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Company>КНОпка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user</cp:lastModifiedBy>
  <cp:lastPrinted>2025-05-08T08:39:09Z</cp:lastPrinted>
  <dcterms:created xsi:type="dcterms:W3CDTF">2017-02-14T06:48:35Z</dcterms:created>
  <dcterms:modified xsi:type="dcterms:W3CDTF">2025-05-08T08:39:15Z</dcterms:modified>
</cp:coreProperties>
</file>