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Программное обеспечение ТЕСТЫ и др\КомПродСервис\ПРОДОСКРИН\Верифицированные Excel\Микотоксины ИБОХ\"/>
    </mc:Choice>
  </mc:AlternateContent>
  <xr:revisionPtr revIDLastSave="0" documentId="13_ncr:1_{62F6A58C-3BB2-4ECE-8EA0-9834BF59A6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H11" i="1"/>
  <c r="H26" i="1" l="1"/>
  <c r="N23" i="1"/>
  <c r="N24" i="1"/>
  <c r="N25" i="1"/>
  <c r="N22" i="1"/>
  <c r="G22" i="1"/>
  <c r="H22" i="1" s="1"/>
  <c r="G23" i="1"/>
  <c r="H23" i="1" s="1"/>
  <c r="G24" i="1"/>
  <c r="H24" i="1" s="1"/>
  <c r="G25" i="1"/>
  <c r="H25" i="1" s="1"/>
  <c r="G21" i="1"/>
  <c r="H21" i="1" s="1"/>
  <c r="H27" i="1"/>
  <c r="F11" i="1"/>
  <c r="F12" i="1"/>
  <c r="I12" i="1" s="1"/>
  <c r="F13" i="1"/>
  <c r="F14" i="1"/>
  <c r="F10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I82" i="1"/>
  <c r="J82" i="1" s="1"/>
  <c r="J81" i="1"/>
  <c r="I81" i="1"/>
  <c r="I80" i="1"/>
  <c r="J80" i="1" s="1"/>
  <c r="J79" i="1"/>
  <c r="I79" i="1"/>
  <c r="I78" i="1"/>
  <c r="J78" i="1" s="1"/>
  <c r="J77" i="1"/>
  <c r="I77" i="1"/>
  <c r="I76" i="1"/>
  <c r="J76" i="1" s="1"/>
  <c r="J75" i="1"/>
  <c r="I75" i="1"/>
  <c r="I74" i="1"/>
  <c r="J74" i="1" s="1"/>
  <c r="J73" i="1"/>
  <c r="I73" i="1"/>
  <c r="I72" i="1"/>
  <c r="J72" i="1" s="1"/>
  <c r="J71" i="1"/>
  <c r="I71" i="1"/>
  <c r="I70" i="1"/>
  <c r="J70" i="1" s="1"/>
  <c r="J69" i="1"/>
  <c r="I69" i="1"/>
  <c r="I68" i="1"/>
  <c r="J68" i="1" s="1"/>
  <c r="J67" i="1"/>
  <c r="I67" i="1"/>
  <c r="I66" i="1"/>
  <c r="J66" i="1" s="1"/>
  <c r="J65" i="1"/>
  <c r="I65" i="1"/>
  <c r="I64" i="1"/>
  <c r="J64" i="1" s="1"/>
  <c r="J63" i="1"/>
  <c r="I63" i="1"/>
  <c r="I62" i="1"/>
  <c r="J62" i="1" s="1"/>
  <c r="J61" i="1"/>
  <c r="I61" i="1"/>
  <c r="I60" i="1"/>
  <c r="J60" i="1" s="1"/>
  <c r="J59" i="1"/>
  <c r="I59" i="1"/>
  <c r="I58" i="1"/>
  <c r="J58" i="1" s="1"/>
  <c r="J57" i="1"/>
  <c r="I57" i="1"/>
  <c r="I56" i="1"/>
  <c r="J56" i="1" s="1"/>
  <c r="J55" i="1"/>
  <c r="I55" i="1"/>
  <c r="I54" i="1"/>
  <c r="J54" i="1" s="1"/>
  <c r="J53" i="1"/>
  <c r="I53" i="1"/>
  <c r="I52" i="1"/>
  <c r="J52" i="1" s="1"/>
  <c r="J51" i="1"/>
  <c r="I51" i="1"/>
  <c r="I50" i="1"/>
  <c r="J50" i="1" s="1"/>
  <c r="J49" i="1"/>
  <c r="I49" i="1"/>
  <c r="I48" i="1"/>
  <c r="J48" i="1" s="1"/>
  <c r="J47" i="1"/>
  <c r="I47" i="1"/>
  <c r="I46" i="1"/>
  <c r="J46" i="1" s="1"/>
  <c r="J45" i="1"/>
  <c r="I45" i="1"/>
  <c r="I44" i="1"/>
  <c r="J44" i="1" s="1"/>
  <c r="J43" i="1"/>
  <c r="I43" i="1"/>
  <c r="I42" i="1"/>
  <c r="J42" i="1" s="1"/>
  <c r="J41" i="1"/>
  <c r="I41" i="1"/>
  <c r="I40" i="1"/>
  <c r="J40" i="1" s="1"/>
  <c r="J39" i="1"/>
  <c r="I39" i="1"/>
  <c r="I38" i="1"/>
  <c r="J38" i="1" s="1"/>
  <c r="J37" i="1"/>
  <c r="I37" i="1"/>
  <c r="I36" i="1"/>
  <c r="J36" i="1" s="1"/>
  <c r="J35" i="1"/>
  <c r="I35" i="1"/>
  <c r="I34" i="1"/>
  <c r="J34" i="1" s="1"/>
  <c r="J33" i="1"/>
  <c r="I33" i="1"/>
  <c r="I32" i="1"/>
  <c r="J32" i="1" s="1"/>
  <c r="J31" i="1"/>
  <c r="I31" i="1"/>
  <c r="J29" i="1"/>
  <c r="J27" i="1"/>
  <c r="I28" i="1"/>
  <c r="H14" i="1"/>
  <c r="G14" i="1"/>
  <c r="I14" i="1"/>
  <c r="H13" i="1"/>
  <c r="G13" i="1"/>
  <c r="I13" i="1"/>
  <c r="H12" i="1"/>
  <c r="G12" i="1"/>
  <c r="G11" i="1"/>
  <c r="G10" i="1"/>
  <c r="K28" i="1" l="1"/>
  <c r="L28" i="1" s="1"/>
  <c r="K33" i="1"/>
  <c r="L33" i="1" s="1"/>
  <c r="K37" i="1"/>
  <c r="L37" i="1" s="1"/>
  <c r="K41" i="1"/>
  <c r="L41" i="1" s="1"/>
  <c r="K45" i="1"/>
  <c r="L45" i="1" s="1"/>
  <c r="K49" i="1"/>
  <c r="L49" i="1" s="1"/>
  <c r="K53" i="1"/>
  <c r="L53" i="1" s="1"/>
  <c r="K57" i="1"/>
  <c r="L57" i="1" s="1"/>
  <c r="K61" i="1"/>
  <c r="L61" i="1" s="1"/>
  <c r="K65" i="1"/>
  <c r="L65" i="1" s="1"/>
  <c r="K69" i="1"/>
  <c r="L69" i="1" s="1"/>
  <c r="K73" i="1"/>
  <c r="L73" i="1" s="1"/>
  <c r="K77" i="1"/>
  <c r="L77" i="1" s="1"/>
  <c r="K81" i="1"/>
  <c r="L81" i="1" s="1"/>
  <c r="K31" i="1"/>
  <c r="L31" i="1" s="1"/>
  <c r="K35" i="1"/>
  <c r="L35" i="1" s="1"/>
  <c r="K39" i="1"/>
  <c r="L39" i="1" s="1"/>
  <c r="K43" i="1"/>
  <c r="L43" i="1" s="1"/>
  <c r="K47" i="1"/>
  <c r="L47" i="1" s="1"/>
  <c r="K51" i="1"/>
  <c r="L51" i="1" s="1"/>
  <c r="K55" i="1"/>
  <c r="L55" i="1" s="1"/>
  <c r="K59" i="1"/>
  <c r="L59" i="1" s="1"/>
  <c r="K63" i="1"/>
  <c r="L63" i="1" s="1"/>
  <c r="K67" i="1"/>
  <c r="L67" i="1" s="1"/>
  <c r="K71" i="1"/>
  <c r="L71" i="1" s="1"/>
  <c r="K75" i="1"/>
  <c r="L75" i="1" s="1"/>
  <c r="K79" i="1"/>
  <c r="L79" i="1" s="1"/>
  <c r="K82" i="1"/>
  <c r="K80" i="1"/>
  <c r="K78" i="1"/>
  <c r="K76" i="1"/>
  <c r="K74" i="1"/>
  <c r="K72" i="1"/>
  <c r="K70" i="1"/>
  <c r="K68" i="1"/>
  <c r="K66" i="1"/>
  <c r="K64" i="1"/>
  <c r="K62" i="1"/>
  <c r="K60" i="1"/>
  <c r="K58" i="1"/>
  <c r="K56" i="1"/>
  <c r="K54" i="1"/>
  <c r="K52" i="1"/>
  <c r="K50" i="1"/>
  <c r="K48" i="1"/>
  <c r="K46" i="1"/>
  <c r="K44" i="1"/>
  <c r="K42" i="1"/>
  <c r="K40" i="1"/>
  <c r="K38" i="1"/>
  <c r="K36" i="1"/>
  <c r="K34" i="1"/>
  <c r="K32" i="1"/>
  <c r="J28" i="1"/>
  <c r="I23" i="1"/>
  <c r="L23" i="1" s="1"/>
  <c r="I25" i="1"/>
  <c r="L25" i="1" s="1"/>
  <c r="H18" i="1"/>
  <c r="H16" i="1"/>
  <c r="H15" i="1"/>
  <c r="H17" i="1"/>
  <c r="I29" i="1"/>
  <c r="K29" i="1" s="1"/>
  <c r="I27" i="1"/>
  <c r="K27" i="1" s="1"/>
  <c r="L27" i="1" s="1"/>
  <c r="I22" i="1"/>
  <c r="L22" i="1" s="1"/>
  <c r="I24" i="1"/>
  <c r="L24" i="1" s="1"/>
  <c r="I30" i="1"/>
  <c r="K30" i="1" s="1"/>
  <c r="L30" i="1" s="1"/>
  <c r="N27" i="1" l="1"/>
  <c r="L32" i="1"/>
  <c r="L36" i="1"/>
  <c r="N35" i="1" s="1"/>
  <c r="L40" i="1"/>
  <c r="N39" i="1" s="1"/>
  <c r="L44" i="1"/>
  <c r="N43" i="1" s="1"/>
  <c r="L48" i="1"/>
  <c r="N47" i="1" s="1"/>
  <c r="L52" i="1"/>
  <c r="N51" i="1" s="1"/>
  <c r="L56" i="1"/>
  <c r="N55" i="1" s="1"/>
  <c r="L60" i="1"/>
  <c r="N59" i="1" s="1"/>
  <c r="L64" i="1"/>
  <c r="N63" i="1" s="1"/>
  <c r="L68" i="1"/>
  <c r="N67" i="1" s="1"/>
  <c r="L72" i="1"/>
  <c r="N71" i="1" s="1"/>
  <c r="L76" i="1"/>
  <c r="N75" i="1" s="1"/>
  <c r="L80" i="1"/>
  <c r="N79" i="1" s="1"/>
  <c r="L34" i="1"/>
  <c r="N33" i="1" s="1"/>
  <c r="L38" i="1"/>
  <c r="N37" i="1" s="1"/>
  <c r="L42" i="1"/>
  <c r="N41" i="1" s="1"/>
  <c r="L46" i="1"/>
  <c r="N45" i="1" s="1"/>
  <c r="L50" i="1"/>
  <c r="N49" i="1" s="1"/>
  <c r="L54" i="1"/>
  <c r="N53" i="1" s="1"/>
  <c r="L58" i="1"/>
  <c r="N57" i="1" s="1"/>
  <c r="L62" i="1"/>
  <c r="N61" i="1" s="1"/>
  <c r="L66" i="1"/>
  <c r="N65" i="1" s="1"/>
  <c r="L70" i="1"/>
  <c r="N69" i="1" s="1"/>
  <c r="L74" i="1"/>
  <c r="N73" i="1" s="1"/>
  <c r="L78" i="1"/>
  <c r="N77" i="1" s="1"/>
  <c r="L82" i="1"/>
  <c r="N81" i="1" s="1"/>
  <c r="L29" i="1"/>
  <c r="N29" i="1" s="1"/>
  <c r="J30" i="1"/>
  <c r="O57" i="1" l="1"/>
  <c r="N31" i="1"/>
  <c r="M53" i="1"/>
  <c r="O53" i="1"/>
  <c r="O81" i="1"/>
  <c r="O65" i="1"/>
  <c r="M75" i="1"/>
  <c r="O75" i="1"/>
  <c r="M67" i="1"/>
  <c r="O67" i="1"/>
  <c r="M59" i="1"/>
  <c r="O59" i="1"/>
  <c r="M51" i="1"/>
  <c r="O51" i="1"/>
  <c r="M43" i="1"/>
  <c r="O43" i="1"/>
  <c r="M81" i="1"/>
  <c r="M57" i="1"/>
  <c r="M65" i="1"/>
  <c r="O77" i="1"/>
  <c r="O73" i="1"/>
  <c r="M69" i="1"/>
  <c r="O49" i="1"/>
  <c r="M41" i="1"/>
  <c r="O79" i="1"/>
  <c r="O71" i="1"/>
  <c r="M55" i="1"/>
  <c r="O47" i="1"/>
  <c r="M79" i="1"/>
  <c r="M77" i="1"/>
  <c r="M73" i="1"/>
  <c r="M71" i="1"/>
  <c r="O69" i="1"/>
  <c r="M63" i="1"/>
  <c r="O63" i="1"/>
  <c r="O55" i="1"/>
  <c r="M49" i="1"/>
  <c r="M47" i="1"/>
  <c r="O41" i="1"/>
  <c r="M27" i="1"/>
  <c r="O27" i="1"/>
  <c r="O31" i="1" l="1"/>
  <c r="M31" i="1"/>
  <c r="O39" i="1"/>
  <c r="M39" i="1"/>
  <c r="M33" i="1"/>
  <c r="O33" i="1"/>
  <c r="M35" i="1"/>
  <c r="O35" i="1"/>
  <c r="O37" i="1"/>
  <c r="M37" i="1"/>
  <c r="M45" i="1"/>
  <c r="O45" i="1"/>
  <c r="M61" i="1"/>
  <c r="O61" i="1"/>
  <c r="O29" i="1"/>
  <c r="M29" i="1"/>
</calcChain>
</file>

<file path=xl/sharedStrings.xml><?xml version="1.0" encoding="utf-8"?>
<sst xmlns="http://schemas.openxmlformats.org/spreadsheetml/2006/main" count="61" uniqueCount="45">
  <si>
    <t>Продукт</t>
  </si>
  <si>
    <t>Предел повтряемости r, %</t>
  </si>
  <si>
    <t>Относительная расширенная неопределенность U, %</t>
  </si>
  <si>
    <t>Исполнитель</t>
  </si>
  <si>
    <t>Дата:</t>
  </si>
  <si>
    <t>зерно</t>
  </si>
  <si>
    <t>№ партии</t>
  </si>
  <si>
    <t>мукомольно-крупяные изделия</t>
  </si>
  <si>
    <t>хлебобулочные изделия</t>
  </si>
  <si>
    <t>Раздел I: Градуировочный график</t>
  </si>
  <si>
    <t>Градуировочный раствор</t>
  </si>
  <si>
    <r>
      <t>Оптическая плотность B</t>
    </r>
    <r>
      <rPr>
        <b/>
        <vertAlign val="subscript"/>
        <sz val="10"/>
        <rFont val="Arial"/>
        <family val="2"/>
        <charset val="204"/>
      </rPr>
      <t>i</t>
    </r>
  </si>
  <si>
    <r>
      <t>B</t>
    </r>
    <r>
      <rPr>
        <b/>
        <vertAlign val="subscript"/>
        <sz val="10"/>
        <rFont val="Arial"/>
        <family val="2"/>
        <charset val="204"/>
      </rPr>
      <t>i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</si>
  <si>
    <t>К.В.</t>
  </si>
  <si>
    <r>
      <t>lgC</t>
    </r>
    <r>
      <rPr>
        <b/>
        <vertAlign val="subscript"/>
        <sz val="10"/>
        <rFont val="Arial"/>
        <family val="2"/>
        <charset val="204"/>
      </rPr>
      <t>i</t>
    </r>
  </si>
  <si>
    <r>
      <t xml:space="preserve">log </t>
    </r>
    <r>
      <rPr>
        <b/>
        <i/>
        <sz val="10"/>
        <rFont val="Arial"/>
        <family val="2"/>
        <charset val="204"/>
      </rPr>
      <t>it</t>
    </r>
    <r>
      <rPr>
        <b/>
        <sz val="10"/>
        <rFont val="Arial"/>
        <family val="2"/>
        <charset val="204"/>
      </rPr>
      <t xml:space="preserve"> (B</t>
    </r>
    <r>
      <rPr>
        <b/>
        <vertAlign val="subscript"/>
        <sz val="10"/>
        <rFont val="Arial"/>
        <family val="2"/>
        <charset val="204"/>
      </rPr>
      <t>i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  <r>
      <rPr>
        <b/>
        <sz val="10"/>
        <rFont val="Arial"/>
        <family val="2"/>
        <charset val="204"/>
      </rPr>
      <t>)</t>
    </r>
  </si>
  <si>
    <t>макаронные изделия</t>
  </si>
  <si>
    <r>
      <t>С</t>
    </r>
    <r>
      <rPr>
        <b/>
        <vertAlign val="subscript"/>
        <sz val="10"/>
        <rFont val="Arial"/>
        <family val="2"/>
        <charset val="204"/>
      </rPr>
      <t>0</t>
    </r>
  </si>
  <si>
    <t>зернобобовые и масличные культуры</t>
  </si>
  <si>
    <r>
      <t>С</t>
    </r>
    <r>
      <rPr>
        <b/>
        <vertAlign val="subscript"/>
        <sz val="10"/>
        <rFont val="Arial"/>
        <family val="2"/>
        <charset val="204"/>
      </rPr>
      <t>1</t>
    </r>
  </si>
  <si>
    <t>корма</t>
  </si>
  <si>
    <r>
      <t>С</t>
    </r>
    <r>
      <rPr>
        <b/>
        <vertAlign val="subscript"/>
        <sz val="10"/>
        <rFont val="Arial"/>
        <family val="2"/>
        <charset val="204"/>
      </rPr>
      <t>2</t>
    </r>
    <r>
      <rPr>
        <sz val="11"/>
        <color indexed="8"/>
        <rFont val="Calibri"/>
        <family val="2"/>
        <charset val="204"/>
      </rPr>
      <t/>
    </r>
  </si>
  <si>
    <t>продукты масложировой промышленности</t>
  </si>
  <si>
    <r>
      <t>С</t>
    </r>
    <r>
      <rPr>
        <b/>
        <vertAlign val="subscript"/>
        <sz val="10"/>
        <rFont val="Arial"/>
        <family val="2"/>
        <charset val="204"/>
      </rPr>
      <t>3</t>
    </r>
    <r>
      <rPr>
        <sz val="11"/>
        <color indexed="8"/>
        <rFont val="Calibri"/>
        <family val="2"/>
        <charset val="204"/>
      </rPr>
      <t/>
    </r>
  </si>
  <si>
    <r>
      <t>С</t>
    </r>
    <r>
      <rPr>
        <b/>
        <vertAlign val="subscript"/>
        <sz val="10"/>
        <rFont val="Arial"/>
        <family val="2"/>
        <charset val="204"/>
      </rPr>
      <t>4</t>
    </r>
  </si>
  <si>
    <t>R =</t>
  </si>
  <si>
    <r>
      <t>Интерсепт 50% (IC</t>
    </r>
    <r>
      <rPr>
        <b/>
        <vertAlign val="subscript"/>
        <sz val="10"/>
        <rFont val="Arial"/>
        <family val="2"/>
        <charset val="204"/>
      </rPr>
      <t>50</t>
    </r>
    <r>
      <rPr>
        <b/>
        <sz val="10"/>
        <rFont val="Arial"/>
        <family val="2"/>
        <charset val="204"/>
      </rPr>
      <t>)=</t>
    </r>
  </si>
  <si>
    <t>Slope=</t>
  </si>
  <si>
    <t>Intersept=</t>
  </si>
  <si>
    <t>№</t>
  </si>
  <si>
    <t>Наименование образца</t>
  </si>
  <si>
    <t>Группа продуктов</t>
  </si>
  <si>
    <t>Фактор разведения</t>
  </si>
  <si>
    <r>
      <t>Оптическая плотность B</t>
    </r>
    <r>
      <rPr>
        <b/>
        <vertAlign val="subscript"/>
        <sz val="10"/>
        <rFont val="Arial"/>
        <family val="2"/>
        <charset val="204"/>
      </rPr>
      <t>p</t>
    </r>
  </si>
  <si>
    <r>
      <t xml:space="preserve">log </t>
    </r>
    <r>
      <rPr>
        <b/>
        <i/>
        <sz val="10"/>
        <rFont val="Arial"/>
        <family val="2"/>
        <charset val="204"/>
      </rPr>
      <t>it</t>
    </r>
    <r>
      <rPr>
        <b/>
        <sz val="10"/>
        <rFont val="Arial"/>
        <family val="2"/>
        <charset val="204"/>
      </rPr>
      <t xml:space="preserve"> (B</t>
    </r>
    <r>
      <rPr>
        <b/>
        <vertAlign val="subscript"/>
        <sz val="10"/>
        <rFont val="Arial"/>
        <family val="2"/>
        <charset val="204"/>
      </rPr>
      <t>p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  <r>
      <rPr>
        <b/>
        <sz val="10"/>
        <rFont val="Arial"/>
        <family val="2"/>
        <charset val="204"/>
      </rPr>
      <t>)</t>
    </r>
  </si>
  <si>
    <r>
      <t>C</t>
    </r>
    <r>
      <rPr>
        <b/>
        <vertAlign val="subscript"/>
        <sz val="10"/>
        <rFont val="Arial"/>
        <family val="2"/>
        <charset val="204"/>
      </rPr>
      <t>p</t>
    </r>
    <r>
      <rPr>
        <b/>
        <sz val="10"/>
        <rFont val="Arial"/>
        <family val="2"/>
        <charset val="204"/>
      </rPr>
      <t>, мкг/кг</t>
    </r>
  </si>
  <si>
    <t>Оценка прием-лемости в условиях повторяемости</t>
  </si>
  <si>
    <t>Примечания</t>
  </si>
  <si>
    <t>TRM U (10*2)</t>
  </si>
  <si>
    <t>TRM S (10*2)</t>
  </si>
  <si>
    <t>мкг/кг</t>
  </si>
  <si>
    <t>Раздел II: Расчет массовой доли суммы афлатоксинов</t>
  </si>
  <si>
    <r>
      <t>B</t>
    </r>
    <r>
      <rPr>
        <b/>
        <vertAlign val="subscript"/>
        <sz val="10"/>
        <rFont val="Arial"/>
        <family val="2"/>
        <charset val="204"/>
      </rPr>
      <t>p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</si>
  <si>
    <r>
      <rPr>
        <b/>
        <sz val="11"/>
        <color indexed="8"/>
        <rFont val="Arial"/>
        <family val="2"/>
        <charset val="204"/>
      </rPr>
      <t>Техническая поддержка: 
+375 (17) 336-50-54
+7 (499) 444 05 50
support@komprod.com</t>
    </r>
    <r>
      <rPr>
        <sz val="11"/>
        <color indexed="8"/>
        <rFont val="Arial"/>
        <family val="2"/>
        <charset val="204"/>
      </rPr>
      <t xml:space="preserve">
</t>
    </r>
  </si>
  <si>
    <t>Файл обсчета для обработки результатов измерений при определениии суммы афлатоксинов в продуктах питания с использованием тест-системы ПРОДОСКРИН® ИФА-СУММА АФЛАТОКСИНОВ (2,0-60,0 мкг/кг)  версия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</si>
</sst>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%"/>
    <numFmt numFmtId="166" formatCode="0.0000"/>
    <numFmt numFmtId="167" formatCode="0.0"/>
    <numFmt numFmtId="168" formatCode="\±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vertAlign val="subscript"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9" tint="0.7999816888943144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116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Border="1"/>
    <xf numFmtId="0" fontId="4" fillId="0" borderId="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4" fillId="0" borderId="11" xfId="0" applyFont="1" applyBorder="1"/>
    <xf numFmtId="0" fontId="3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/>
    <xf numFmtId="0" fontId="4" fillId="0" borderId="0" xfId="0" applyFont="1" applyBorder="1" applyProtection="1">
      <protection hidden="1"/>
    </xf>
    <xf numFmtId="0" fontId="3" fillId="0" borderId="5" xfId="0" applyFont="1" applyBorder="1" applyAlignment="1" applyProtection="1">
      <alignment vertical="center"/>
      <protection hidden="1"/>
    </xf>
    <xf numFmtId="164" fontId="3" fillId="0" borderId="6" xfId="0" applyNumberFormat="1" applyFont="1" applyFill="1" applyBorder="1" applyAlignment="1" applyProtection="1">
      <alignment horizontal="left" vertical="center"/>
      <protection hidden="1"/>
    </xf>
    <xf numFmtId="165" fontId="4" fillId="0" borderId="4" xfId="0" applyNumberFormat="1" applyFont="1" applyBorder="1" applyAlignment="1" applyProtection="1">
      <alignment horizontal="center" vertical="center"/>
      <protection hidden="1"/>
    </xf>
    <xf numFmtId="10" fontId="4" fillId="0" borderId="4" xfId="0" applyNumberFormat="1" applyFont="1" applyBorder="1" applyAlignment="1" applyProtection="1">
      <alignment horizontal="center" vertical="center"/>
      <protection hidden="1"/>
    </xf>
    <xf numFmtId="2" fontId="4" fillId="0" borderId="4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2" fontId="4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2" fontId="4" fillId="0" borderId="0" xfId="0" applyNumberFormat="1" applyFont="1" applyBorder="1" applyAlignment="1" applyProtection="1">
      <alignment horizontal="center"/>
      <protection hidden="1"/>
    </xf>
    <xf numFmtId="164" fontId="3" fillId="0" borderId="4" xfId="0" applyNumberFormat="1" applyFont="1" applyFill="1" applyBorder="1" applyAlignment="1" applyProtection="1">
      <alignment horizontal="left" vertical="center"/>
      <protection hidden="1"/>
    </xf>
    <xf numFmtId="164" fontId="3" fillId="0" borderId="0" xfId="0" applyNumberFormat="1" applyFont="1" applyBorder="1" applyAlignment="1" applyProtection="1">
      <alignment horizontal="right" vertical="center"/>
      <protection hidden="1"/>
    </xf>
    <xf numFmtId="166" fontId="4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10" fontId="4" fillId="0" borderId="0" xfId="0" applyNumberFormat="1" applyFont="1" applyProtection="1"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164" fontId="4" fillId="0" borderId="4" xfId="0" applyNumberFormat="1" applyFont="1" applyFill="1" applyBorder="1" applyAlignment="1" applyProtection="1">
      <alignment horizontal="center"/>
      <protection hidden="1"/>
    </xf>
    <xf numFmtId="2" fontId="4" fillId="0" borderId="4" xfId="0" applyNumberFormat="1" applyFont="1" applyFill="1" applyBorder="1" applyAlignment="1" applyProtection="1">
      <alignment horizontal="center"/>
      <protection hidden="1"/>
    </xf>
    <xf numFmtId="2" fontId="4" fillId="0" borderId="4" xfId="0" applyNumberFormat="1" applyFont="1" applyBorder="1" applyAlignment="1" applyProtection="1">
      <alignment horizontal="center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2" fontId="4" fillId="0" borderId="13" xfId="0" applyNumberFormat="1" applyFont="1" applyBorder="1" applyAlignment="1" applyProtection="1">
      <alignment horizontal="center"/>
      <protection hidden="1"/>
    </xf>
    <xf numFmtId="2" fontId="4" fillId="2" borderId="3" xfId="0" applyNumberFormat="1" applyFont="1" applyFill="1" applyBorder="1" applyAlignment="1" applyProtection="1">
      <alignment horizontal="center" wrapText="1"/>
      <protection locked="0"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2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0" fontId="0" fillId="0" borderId="0" xfId="0" applyNumberFormat="1"/>
    <xf numFmtId="0" fontId="4" fillId="0" borderId="4" xfId="0" applyFont="1" applyBorder="1" applyAlignment="1" applyProtection="1">
      <protection hidden="1"/>
    </xf>
    <xf numFmtId="2" fontId="4" fillId="3" borderId="3" xfId="0" applyNumberFormat="1" applyFont="1" applyFill="1" applyBorder="1" applyAlignment="1" applyProtection="1">
      <alignment horizontal="center" wrapText="1"/>
      <protection locked="0" hidden="1"/>
    </xf>
    <xf numFmtId="164" fontId="13" fillId="2" borderId="4" xfId="2" applyNumberFormat="1" applyFont="1" applyFill="1" applyBorder="1" applyAlignment="1" applyProtection="1">
      <alignment horizontal="center"/>
      <protection locked="0" hidden="1"/>
    </xf>
    <xf numFmtId="167" fontId="4" fillId="0" borderId="13" xfId="0" applyNumberFormat="1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protection hidden="1"/>
    </xf>
    <xf numFmtId="0" fontId="0" fillId="0" borderId="0" xfId="0" applyBorder="1" applyAlignment="1"/>
    <xf numFmtId="49" fontId="4" fillId="0" borderId="0" xfId="0" applyNumberFormat="1" applyFont="1" applyFill="1" applyBorder="1" applyAlignment="1" applyProtection="1">
      <alignment vertical="top" wrapText="1"/>
      <protection locked="0" hidden="1"/>
    </xf>
    <xf numFmtId="49" fontId="4" fillId="0" borderId="8" xfId="0" applyNumberFormat="1" applyFont="1" applyFill="1" applyBorder="1" applyAlignment="1" applyProtection="1">
      <alignment vertical="top" wrapText="1"/>
      <protection locked="0" hidden="1"/>
    </xf>
    <xf numFmtId="0" fontId="14" fillId="0" borderId="0" xfId="0" applyFont="1" applyProtection="1">
      <protection hidden="1"/>
    </xf>
    <xf numFmtId="167" fontId="3" fillId="0" borderId="4" xfId="0" applyNumberFormat="1" applyFont="1" applyBorder="1" applyAlignment="1" applyProtection="1">
      <alignment horizontal="right" vertical="center"/>
      <protection hidden="1"/>
    </xf>
    <xf numFmtId="1" fontId="3" fillId="0" borderId="4" xfId="0" applyNumberFormat="1" applyFont="1" applyBorder="1" applyAlignment="1" applyProtection="1">
      <alignment horizontal="right" vertical="center"/>
      <protection hidden="1"/>
    </xf>
    <xf numFmtId="9" fontId="13" fillId="0" borderId="4" xfId="1" applyFont="1" applyFill="1" applyBorder="1" applyAlignment="1" applyProtection="1">
      <alignment horizontal="center"/>
      <protection locked="0" hidden="1"/>
    </xf>
    <xf numFmtId="0" fontId="3" fillId="0" borderId="12" xfId="0" applyFont="1" applyBorder="1" applyAlignment="1" applyProtection="1">
      <alignment vertical="top" wrapText="1"/>
      <protection hidden="1"/>
    </xf>
    <xf numFmtId="0" fontId="3" fillId="0" borderId="20" xfId="0" applyFont="1" applyBorder="1" applyAlignment="1" applyProtection="1">
      <alignment horizontal="center" vertical="top" wrapText="1"/>
      <protection hidden="1"/>
    </xf>
    <xf numFmtId="2" fontId="4" fillId="0" borderId="21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67" fontId="4" fillId="0" borderId="2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164" fontId="4" fillId="2" borderId="4" xfId="0" applyNumberFormat="1" applyFont="1" applyFill="1" applyBorder="1"/>
    <xf numFmtId="0" fontId="15" fillId="0" borderId="0" xfId="0" applyFont="1" applyAlignment="1" applyProtection="1">
      <alignment horizontal="right"/>
      <protection hidden="1"/>
    </xf>
    <xf numFmtId="0" fontId="4" fillId="0" borderId="0" xfId="0" applyFont="1" applyBorder="1"/>
    <xf numFmtId="2" fontId="13" fillId="0" borderId="10" xfId="0" applyNumberFormat="1" applyFont="1" applyFill="1" applyBorder="1" applyAlignment="1" applyProtection="1">
      <alignment horizontal="center" vertical="center"/>
      <protection hidden="1"/>
    </xf>
    <xf numFmtId="2" fontId="13" fillId="0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6" fillId="0" borderId="4" xfId="0" applyFont="1" applyBorder="1" applyAlignment="1"/>
    <xf numFmtId="49" fontId="4" fillId="2" borderId="4" xfId="0" applyNumberFormat="1" applyFont="1" applyFill="1" applyBorder="1" applyAlignment="1" applyProtection="1">
      <alignment horizontal="left"/>
      <protection locked="0" hidden="1"/>
    </xf>
    <xf numFmtId="0" fontId="4" fillId="0" borderId="4" xfId="0" applyFont="1" applyBorder="1" applyAlignment="1" applyProtection="1">
      <protection hidden="1"/>
    </xf>
    <xf numFmtId="0" fontId="0" fillId="0" borderId="4" xfId="0" applyBorder="1" applyAlignment="1"/>
    <xf numFmtId="49" fontId="4" fillId="2" borderId="4" xfId="0" applyNumberFormat="1" applyFont="1" applyFill="1" applyBorder="1" applyAlignment="1" applyProtection="1">
      <alignment horizontal="center" vertical="top" wrapText="1"/>
      <protection locked="0"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left" vertical="center" wrapText="1"/>
      <protection locked="0" hidden="1"/>
    </xf>
    <xf numFmtId="0" fontId="4" fillId="2" borderId="6" xfId="0" applyFont="1" applyFill="1" applyBorder="1" applyAlignment="1" applyProtection="1">
      <alignment horizontal="left" vertical="center" wrapText="1"/>
      <protection locked="0" hidden="1"/>
    </xf>
    <xf numFmtId="0" fontId="4" fillId="2" borderId="7" xfId="0" applyFont="1" applyFill="1" applyBorder="1" applyAlignment="1" applyProtection="1">
      <alignment horizontal="left" vertical="center" wrapText="1"/>
      <protection locked="0" hidden="1"/>
    </xf>
    <xf numFmtId="0" fontId="4" fillId="2" borderId="9" xfId="0" applyFont="1" applyFill="1" applyBorder="1" applyAlignment="1" applyProtection="1">
      <alignment horizontal="left" vertical="center" wrapText="1"/>
      <protection locked="0" hidden="1"/>
    </xf>
    <xf numFmtId="0" fontId="11" fillId="2" borderId="5" xfId="0" applyFont="1" applyFill="1" applyBorder="1" applyAlignment="1" applyProtection="1">
      <alignment horizontal="center" vertical="center" wrapText="1"/>
      <protection locked="0" hidden="1"/>
    </xf>
    <xf numFmtId="0" fontId="11" fillId="2" borderId="6" xfId="0" applyFont="1" applyFill="1" applyBorder="1" applyAlignment="1" applyProtection="1">
      <alignment horizontal="center" vertical="center" wrapText="1"/>
      <protection locked="0" hidden="1"/>
    </xf>
    <xf numFmtId="0" fontId="4" fillId="0" borderId="10" xfId="0" applyFont="1" applyBorder="1" applyAlignment="1" applyProtection="1">
      <alignment horizontal="center" vertical="center"/>
      <protection locked="0" hidden="1"/>
    </xf>
    <xf numFmtId="0" fontId="4" fillId="0" borderId="16" xfId="0" applyFont="1" applyBorder="1" applyAlignment="1" applyProtection="1">
      <alignment horizontal="center" vertical="center"/>
      <protection locked="0" hidden="1"/>
    </xf>
    <xf numFmtId="10" fontId="13" fillId="0" borderId="10" xfId="0" applyNumberFormat="1" applyFont="1" applyFill="1" applyBorder="1" applyAlignment="1" applyProtection="1">
      <alignment horizontal="center" vertical="center"/>
      <protection hidden="1"/>
    </xf>
    <xf numFmtId="10" fontId="4" fillId="0" borderId="16" xfId="0" applyNumberFormat="1" applyFont="1" applyBorder="1" applyAlignment="1" applyProtection="1">
      <alignment horizontal="center" vertical="center"/>
      <protection hidden="1"/>
    </xf>
    <xf numFmtId="2" fontId="4" fillId="0" borderId="5" xfId="0" applyNumberFormat="1" applyFont="1" applyBorder="1" applyAlignment="1" applyProtection="1">
      <alignment horizontal="center" vertical="center"/>
      <protection hidden="1"/>
    </xf>
    <xf numFmtId="2" fontId="4" fillId="0" borderId="7" xfId="0" applyNumberFormat="1" applyFont="1" applyBorder="1" applyAlignment="1" applyProtection="1">
      <alignment horizontal="center" vertical="center"/>
      <protection hidden="1"/>
    </xf>
    <xf numFmtId="167" fontId="4" fillId="0" borderId="22" xfId="0" applyNumberFormat="1" applyFont="1" applyBorder="1" applyAlignment="1" applyProtection="1">
      <alignment horizontal="center" vertical="center"/>
      <protection hidden="1"/>
    </xf>
    <xf numFmtId="167" fontId="4" fillId="0" borderId="23" xfId="0" applyNumberFormat="1" applyFont="1" applyBorder="1" applyAlignment="1" applyProtection="1">
      <alignment horizontal="center" vertical="center"/>
      <protection hidden="1"/>
    </xf>
    <xf numFmtId="168" fontId="4" fillId="0" borderId="14" xfId="0" applyNumberFormat="1" applyFont="1" applyBorder="1" applyAlignment="1" applyProtection="1">
      <alignment horizontal="left" vertical="center"/>
      <protection hidden="1"/>
    </xf>
    <xf numFmtId="168" fontId="4" fillId="0" borderId="17" xfId="0" applyNumberFormat="1" applyFont="1" applyBorder="1" applyAlignment="1" applyProtection="1">
      <alignment horizontal="left" vertical="center"/>
      <protection hidden="1"/>
    </xf>
    <xf numFmtId="2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2" fontId="4" fillId="2" borderId="18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2" borderId="7" xfId="0" applyFont="1" applyFill="1" applyBorder="1" applyAlignment="1" applyProtection="1">
      <alignment horizontal="center" vertical="center" wrapText="1"/>
      <protection locked="0" hidden="1"/>
    </xf>
    <xf numFmtId="0" fontId="11" fillId="2" borderId="9" xfId="0" applyFont="1" applyFill="1" applyBorder="1" applyAlignment="1" applyProtection="1">
      <alignment horizontal="center" vertical="center" wrapText="1"/>
      <protection locked="0" hidden="1"/>
    </xf>
    <xf numFmtId="2" fontId="4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9" xfId="0" applyFont="1" applyFill="1" applyBorder="1" applyAlignment="1" applyProtection="1">
      <alignment horizontal="center" vertical="center" wrapText="1"/>
      <protection locked="0" hidden="1"/>
    </xf>
    <xf numFmtId="168" fontId="4" fillId="0" borderId="19" xfId="0" applyNumberFormat="1" applyFont="1" applyBorder="1" applyAlignment="1" applyProtection="1">
      <alignment horizontal="left" vertical="center"/>
      <protection hidden="1"/>
    </xf>
    <xf numFmtId="0" fontId="4" fillId="0" borderId="24" xfId="2" applyFont="1" applyBorder="1" applyAlignment="1" applyProtection="1">
      <alignment horizontal="center"/>
      <protection locked="0" hidden="1"/>
    </xf>
    <xf numFmtId="0" fontId="4" fillId="0" borderId="25" xfId="2" applyFont="1" applyBorder="1" applyAlignment="1" applyProtection="1">
      <alignment horizontal="center"/>
      <protection locked="0" hidden="1"/>
    </xf>
    <xf numFmtId="0" fontId="16" fillId="0" borderId="25" xfId="2" applyFont="1" applyBorder="1" applyAlignment="1" applyProtection="1">
      <alignment horizontal="center" vertical="top" wrapText="1"/>
      <protection locked="0"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16" fillId="0" borderId="25" xfId="2" applyFont="1" applyBorder="1" applyAlignment="1" applyProtection="1">
      <alignment vertical="top" wrapText="1"/>
      <protection locked="0" hidden="1"/>
    </xf>
    <xf numFmtId="0" fontId="16" fillId="0" borderId="26" xfId="2" applyFont="1" applyBorder="1" applyAlignment="1" applyProtection="1">
      <alignment vertical="top" wrapText="1"/>
      <protection locked="0" hidden="1"/>
    </xf>
  </cellXfs>
  <cellStyles count="3">
    <cellStyle name="Обычный" xfId="0" builtinId="0"/>
    <cellStyle name="Обычный 2" xfId="2" xr:uid="{00000000-0005-0000-0000-000001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3031285064804"/>
          <c:y val="0.11076649978203271"/>
          <c:w val="0.75562558890139797"/>
          <c:h val="0.7610086263285751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og"/>
            <c:dispRSqr val="0"/>
            <c:dispEq val="0"/>
          </c:trendline>
          <c:xVal>
            <c:numRef>
              <c:f>Лист1!$B$11:$B$14</c:f>
              <c:numCache>
                <c:formatCode>0.0</c:formatCode>
                <c:ptCount val="4"/>
                <c:pt idx="0">
                  <c:v>2</c:v>
                </c:pt>
                <c:pt idx="1">
                  <c:v>6</c:v>
                </c:pt>
                <c:pt idx="2">
                  <c:v>20</c:v>
                </c:pt>
                <c:pt idx="3">
                  <c:v>60</c:v>
                </c:pt>
              </c:numCache>
            </c:numRef>
          </c:xVal>
          <c:yVal>
            <c:numRef>
              <c:f>Лист1!$I$11:$I$14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80-4165-B526-D7B7C71AD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610816"/>
        <c:axId val="100612736"/>
      </c:scatterChart>
      <c:valAx>
        <c:axId val="100610816"/>
        <c:scaling>
          <c:logBase val="10"/>
          <c:orientation val="minMax"/>
          <c:max val="1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Массовая доля афлатоксина 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B1, 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мкг/кг</a:t>
                </a:r>
              </a:p>
            </c:rich>
          </c:tx>
          <c:layout>
            <c:manualLayout>
              <c:xMode val="edge"/>
              <c:yMode val="edge"/>
              <c:x val="0.28100680166214809"/>
              <c:y val="0.91477751327595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BY"/>
          </a:p>
        </c:txPr>
        <c:crossAx val="100612736"/>
        <c:crosses val="autoZero"/>
        <c:crossBetween val="midCat"/>
      </c:valAx>
      <c:valAx>
        <c:axId val="100612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 </a:t>
                </a:r>
                <a:r>
                  <a:rPr lang="en-US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it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(B</a:t>
                </a:r>
                <a:r>
                  <a:rPr lang="en-US" sz="10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i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/B</a:t>
                </a:r>
                <a:r>
                  <a:rPr lang="en-US" sz="10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0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1147677792335267E-2"/>
              <c:y val="0.339623322278513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BY"/>
          </a:p>
        </c:txPr>
        <c:crossAx val="100610816"/>
        <c:crossesAt val="0.01"/>
        <c:crossBetween val="midCat"/>
        <c:majorUnit val="0.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BY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trlProps/ctrlProp1.xml><?xml version="1.0" encoding="utf-8"?>
<formControlPr xmlns="http://schemas.microsoft.com/office/spreadsheetml/2009/9/main" objectType="Drop" dropLines="10" dropStyle="combo" dx="16" fmlaLink="$D$27" fmlaRange="$T$3:$T$12" noThreeD="1" sel="2" val="0"/>
</file>

<file path=xl/ctrlProps/ctrlProp10.xml><?xml version="1.0" encoding="utf-8"?>
<formControlPr xmlns="http://schemas.microsoft.com/office/spreadsheetml/2009/9/main" objectType="Drop" dropLines="10" dropStyle="combo" dx="16" fmlaLink="$D$45" fmlaRange="$T$3:$T$12" noThreeD="1" sel="1" val="0"/>
</file>

<file path=xl/ctrlProps/ctrlProp11.xml><?xml version="1.0" encoding="utf-8"?>
<formControlPr xmlns="http://schemas.microsoft.com/office/spreadsheetml/2009/9/main" objectType="Drop" dropLines="10" dropStyle="combo" dx="16" fmlaLink="$D$47" fmlaRange="$T$3:$T$12" noThreeD="1" sel="1" val="0"/>
</file>

<file path=xl/ctrlProps/ctrlProp12.xml><?xml version="1.0" encoding="utf-8"?>
<formControlPr xmlns="http://schemas.microsoft.com/office/spreadsheetml/2009/9/main" objectType="Drop" dropLines="10" dropStyle="combo" dx="16" fmlaLink="$D$49" fmlaRange="$T$3:$T$12" noThreeD="1" sel="1" val="0"/>
</file>

<file path=xl/ctrlProps/ctrlProp13.xml><?xml version="1.0" encoding="utf-8"?>
<formControlPr xmlns="http://schemas.microsoft.com/office/spreadsheetml/2009/9/main" objectType="Drop" dropLines="10" dropStyle="combo" dx="16" fmlaLink="$D$51" fmlaRange="$T$3:$T$12" noThreeD="1" sel="1" val="0"/>
</file>

<file path=xl/ctrlProps/ctrlProp14.xml><?xml version="1.0" encoding="utf-8"?>
<formControlPr xmlns="http://schemas.microsoft.com/office/spreadsheetml/2009/9/main" objectType="Drop" dropLines="10" dropStyle="combo" dx="16" fmlaLink="$D$53" fmlaRange="$T$3:$T$12" noThreeD="1" sel="1" val="0"/>
</file>

<file path=xl/ctrlProps/ctrlProp15.xml><?xml version="1.0" encoding="utf-8"?>
<formControlPr xmlns="http://schemas.microsoft.com/office/spreadsheetml/2009/9/main" objectType="Drop" dropLines="10" dropStyle="combo" dx="16" fmlaLink="$D$55" fmlaRange="$T$3:$T$12" noThreeD="1" sel="1" val="0"/>
</file>

<file path=xl/ctrlProps/ctrlProp16.xml><?xml version="1.0" encoding="utf-8"?>
<formControlPr xmlns="http://schemas.microsoft.com/office/spreadsheetml/2009/9/main" objectType="Drop" dropLines="10" dropStyle="combo" dx="16" fmlaLink="$D$57" fmlaRange="$T$3:$T$12" noThreeD="1" sel="1" val="0"/>
</file>

<file path=xl/ctrlProps/ctrlProp17.xml><?xml version="1.0" encoding="utf-8"?>
<formControlPr xmlns="http://schemas.microsoft.com/office/spreadsheetml/2009/9/main" objectType="Drop" dropLines="10" dropStyle="combo" dx="16" fmlaLink="$D$59" fmlaRange="$T$3:$T$12" noThreeD="1" sel="1" val="0"/>
</file>

<file path=xl/ctrlProps/ctrlProp18.xml><?xml version="1.0" encoding="utf-8"?>
<formControlPr xmlns="http://schemas.microsoft.com/office/spreadsheetml/2009/9/main" objectType="Drop" dropLines="10" dropStyle="combo" dx="16" fmlaLink="$D$61" fmlaRange="$T$3:$T$12" noThreeD="1" sel="1" val="0"/>
</file>

<file path=xl/ctrlProps/ctrlProp19.xml><?xml version="1.0" encoding="utf-8"?>
<formControlPr xmlns="http://schemas.microsoft.com/office/spreadsheetml/2009/9/main" objectType="Drop" dropLines="10" dropStyle="combo" dx="16" fmlaLink="$D$63" fmlaRange="$T$3:$T$12" noThreeD="1" sel="1" val="0"/>
</file>

<file path=xl/ctrlProps/ctrlProp2.xml><?xml version="1.0" encoding="utf-8"?>
<formControlPr xmlns="http://schemas.microsoft.com/office/spreadsheetml/2009/9/main" objectType="Drop" dropLines="10" dropStyle="combo" dx="16" fmlaLink="$D$29" fmlaRange="$T$3:$T$12" noThreeD="1" sel="2" val="0"/>
</file>

<file path=xl/ctrlProps/ctrlProp20.xml><?xml version="1.0" encoding="utf-8"?>
<formControlPr xmlns="http://schemas.microsoft.com/office/spreadsheetml/2009/9/main" objectType="Drop" dropLines="10" dropStyle="combo" dx="16" fmlaLink="$D$65" fmlaRange="$T$3:$T$12" noThreeD="1" sel="1" val="0"/>
</file>

<file path=xl/ctrlProps/ctrlProp21.xml><?xml version="1.0" encoding="utf-8"?>
<formControlPr xmlns="http://schemas.microsoft.com/office/spreadsheetml/2009/9/main" objectType="Drop" dropLines="10" dropStyle="combo" dx="16" fmlaLink="$D$65" fmlaRange="$T$3:$T$12" noThreeD="1" sel="1" val="0"/>
</file>

<file path=xl/ctrlProps/ctrlProp22.xml><?xml version="1.0" encoding="utf-8"?>
<formControlPr xmlns="http://schemas.microsoft.com/office/spreadsheetml/2009/9/main" objectType="Drop" dropLines="10" dropStyle="combo" dx="16" fmlaLink="$D$65" fmlaRange="$T$3:$T$12" noThreeD="1" sel="1" val="0"/>
</file>

<file path=xl/ctrlProps/ctrlProp23.xml><?xml version="1.0" encoding="utf-8"?>
<formControlPr xmlns="http://schemas.microsoft.com/office/spreadsheetml/2009/9/main" objectType="Drop" dropLines="10" dropStyle="combo" dx="16" fmlaLink="$D$67" fmlaRange="$T$3:$T$12" noThreeD="1" sel="1" val="0"/>
</file>

<file path=xl/ctrlProps/ctrlProp24.xml><?xml version="1.0" encoding="utf-8"?>
<formControlPr xmlns="http://schemas.microsoft.com/office/spreadsheetml/2009/9/main" objectType="Drop" dropLines="10" dropStyle="combo" dx="16" fmlaLink="$D$69" fmlaRange="$T$3:$T$12" noThreeD="1" sel="1" val="0"/>
</file>

<file path=xl/ctrlProps/ctrlProp25.xml><?xml version="1.0" encoding="utf-8"?>
<formControlPr xmlns="http://schemas.microsoft.com/office/spreadsheetml/2009/9/main" objectType="Drop" dropLines="10" dropStyle="combo" dx="16" fmlaLink="$D$71" fmlaRange="$T$3:$T$12" noThreeD="1" sel="1" val="0"/>
</file>

<file path=xl/ctrlProps/ctrlProp26.xml><?xml version="1.0" encoding="utf-8"?>
<formControlPr xmlns="http://schemas.microsoft.com/office/spreadsheetml/2009/9/main" objectType="Drop" dropLines="10" dropStyle="combo" dx="16" fmlaLink="$D$73" fmlaRange="$T$3:$T$12" noThreeD="1" sel="1" val="0"/>
</file>

<file path=xl/ctrlProps/ctrlProp27.xml><?xml version="1.0" encoding="utf-8"?>
<formControlPr xmlns="http://schemas.microsoft.com/office/spreadsheetml/2009/9/main" objectType="Drop" dropLines="10" dropStyle="combo" dx="16" fmlaLink="$D$75" fmlaRange="$T$3:$T$12" noThreeD="1" sel="1" val="0"/>
</file>

<file path=xl/ctrlProps/ctrlProp28.xml><?xml version="1.0" encoding="utf-8"?>
<formControlPr xmlns="http://schemas.microsoft.com/office/spreadsheetml/2009/9/main" objectType="Drop" dropLines="10" dropStyle="combo" dx="16" fmlaLink="$D$77" fmlaRange="$T$3:$T$12" noThreeD="1" sel="1" val="0"/>
</file>

<file path=xl/ctrlProps/ctrlProp29.xml><?xml version="1.0" encoding="utf-8"?>
<formControlPr xmlns="http://schemas.microsoft.com/office/spreadsheetml/2009/9/main" objectType="Drop" dropLines="10" dropStyle="combo" dx="16" fmlaLink="$D$79" fmlaRange="$T$3:$T$12" noThreeD="1" sel="1" val="0"/>
</file>

<file path=xl/ctrlProps/ctrlProp3.xml><?xml version="1.0" encoding="utf-8"?>
<formControlPr xmlns="http://schemas.microsoft.com/office/spreadsheetml/2009/9/main" objectType="Drop" dropLines="10" dropStyle="combo" dx="16" fmlaLink="$D$31" fmlaRange="$T$3:$T$12" noThreeD="1" sel="1" val="0"/>
</file>

<file path=xl/ctrlProps/ctrlProp30.xml><?xml version="1.0" encoding="utf-8"?>
<formControlPr xmlns="http://schemas.microsoft.com/office/spreadsheetml/2009/9/main" objectType="Drop" dropLines="10" dropStyle="combo" dx="16" fmlaLink="$D$81" fmlaRange="$T$3:$T$12" noThreeD="1" sel="1" val="0"/>
</file>

<file path=xl/ctrlProps/ctrlProp4.xml><?xml version="1.0" encoding="utf-8"?>
<formControlPr xmlns="http://schemas.microsoft.com/office/spreadsheetml/2009/9/main" objectType="Drop" dropLines="10" dropStyle="combo" dx="16" fmlaLink="$D$33" fmlaRange="$T$3:$T$12" noThreeD="1" sel="1" val="0"/>
</file>

<file path=xl/ctrlProps/ctrlProp5.xml><?xml version="1.0" encoding="utf-8"?>
<formControlPr xmlns="http://schemas.microsoft.com/office/spreadsheetml/2009/9/main" objectType="Drop" dropLines="10" dropStyle="combo" dx="16" fmlaLink="$D$35" fmlaRange="$T$3:$T$12" noThreeD="1" sel="1" val="0"/>
</file>

<file path=xl/ctrlProps/ctrlProp6.xml><?xml version="1.0" encoding="utf-8"?>
<formControlPr xmlns="http://schemas.microsoft.com/office/spreadsheetml/2009/9/main" objectType="Drop" dropLines="10" dropStyle="combo" dx="16" fmlaLink="$D$37" fmlaRange="$T$3:$T$12" noThreeD="1" sel="1" val="0"/>
</file>

<file path=xl/ctrlProps/ctrlProp7.xml><?xml version="1.0" encoding="utf-8"?>
<formControlPr xmlns="http://schemas.microsoft.com/office/spreadsheetml/2009/9/main" objectType="Drop" dropLines="10" dropStyle="combo" dx="16" fmlaLink="$D$39" fmlaRange="$T$3:$T$12" noThreeD="1" sel="1" val="0"/>
</file>

<file path=xl/ctrlProps/ctrlProp8.xml><?xml version="1.0" encoding="utf-8"?>
<formControlPr xmlns="http://schemas.microsoft.com/office/spreadsheetml/2009/9/main" objectType="Drop" dropLines="10" dropStyle="combo" dx="16" fmlaLink="$D$41" fmlaRange="$T$3:$T$12" noThreeD="1" sel="1" val="0"/>
</file>

<file path=xl/ctrlProps/ctrlProp9.xml><?xml version="1.0" encoding="utf-8"?>
<formControlPr xmlns="http://schemas.microsoft.com/office/spreadsheetml/2009/9/main" objectType="Drop" dropLines="10" dropStyle="combo" dx="16" fmlaLink="$D$43" fmlaRange="$T$3:$T$12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0</xdr:row>
      <xdr:rowOff>266700</xdr:rowOff>
    </xdr:from>
    <xdr:to>
      <xdr:col>23</xdr:col>
      <xdr:colOff>247650</xdr:colOff>
      <xdr:row>15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26</xdr:row>
          <xdr:rowOff>57150</xdr:rowOff>
        </xdr:from>
        <xdr:to>
          <xdr:col>4</xdr:col>
          <xdr:colOff>895350</xdr:colOff>
          <xdr:row>27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66675</xdr:rowOff>
        </xdr:from>
        <xdr:to>
          <xdr:col>4</xdr:col>
          <xdr:colOff>895350</xdr:colOff>
          <xdr:row>29</xdr:row>
          <xdr:rowOff>152400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30</xdr:row>
          <xdr:rowOff>66675</xdr:rowOff>
        </xdr:from>
        <xdr:to>
          <xdr:col>4</xdr:col>
          <xdr:colOff>895350</xdr:colOff>
          <xdr:row>31</xdr:row>
          <xdr:rowOff>152400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32</xdr:row>
          <xdr:rowOff>66675</xdr:rowOff>
        </xdr:from>
        <xdr:to>
          <xdr:col>4</xdr:col>
          <xdr:colOff>895350</xdr:colOff>
          <xdr:row>33</xdr:row>
          <xdr:rowOff>152400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66675</xdr:rowOff>
        </xdr:from>
        <xdr:to>
          <xdr:col>4</xdr:col>
          <xdr:colOff>895350</xdr:colOff>
          <xdr:row>35</xdr:row>
          <xdr:rowOff>152400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66675</xdr:rowOff>
        </xdr:from>
        <xdr:to>
          <xdr:col>4</xdr:col>
          <xdr:colOff>895350</xdr:colOff>
          <xdr:row>37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38</xdr:row>
          <xdr:rowOff>66675</xdr:rowOff>
        </xdr:from>
        <xdr:to>
          <xdr:col>4</xdr:col>
          <xdr:colOff>895350</xdr:colOff>
          <xdr:row>39</xdr:row>
          <xdr:rowOff>152400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40</xdr:row>
          <xdr:rowOff>66675</xdr:rowOff>
        </xdr:from>
        <xdr:to>
          <xdr:col>4</xdr:col>
          <xdr:colOff>895350</xdr:colOff>
          <xdr:row>41</xdr:row>
          <xdr:rowOff>152400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42</xdr:row>
          <xdr:rowOff>66675</xdr:rowOff>
        </xdr:from>
        <xdr:to>
          <xdr:col>4</xdr:col>
          <xdr:colOff>895350</xdr:colOff>
          <xdr:row>43</xdr:row>
          <xdr:rowOff>152400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44</xdr:row>
          <xdr:rowOff>66675</xdr:rowOff>
        </xdr:from>
        <xdr:to>
          <xdr:col>4</xdr:col>
          <xdr:colOff>895350</xdr:colOff>
          <xdr:row>45</xdr:row>
          <xdr:rowOff>152400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46</xdr:row>
          <xdr:rowOff>66675</xdr:rowOff>
        </xdr:from>
        <xdr:to>
          <xdr:col>4</xdr:col>
          <xdr:colOff>895350</xdr:colOff>
          <xdr:row>47</xdr:row>
          <xdr:rowOff>152400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48</xdr:row>
          <xdr:rowOff>66675</xdr:rowOff>
        </xdr:from>
        <xdr:to>
          <xdr:col>4</xdr:col>
          <xdr:colOff>895350</xdr:colOff>
          <xdr:row>49</xdr:row>
          <xdr:rowOff>152400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50</xdr:row>
          <xdr:rowOff>66675</xdr:rowOff>
        </xdr:from>
        <xdr:to>
          <xdr:col>4</xdr:col>
          <xdr:colOff>895350</xdr:colOff>
          <xdr:row>51</xdr:row>
          <xdr:rowOff>152400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52</xdr:row>
          <xdr:rowOff>66675</xdr:rowOff>
        </xdr:from>
        <xdr:to>
          <xdr:col>4</xdr:col>
          <xdr:colOff>895350</xdr:colOff>
          <xdr:row>53</xdr:row>
          <xdr:rowOff>152400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54</xdr:row>
          <xdr:rowOff>66675</xdr:rowOff>
        </xdr:from>
        <xdr:to>
          <xdr:col>4</xdr:col>
          <xdr:colOff>895350</xdr:colOff>
          <xdr:row>55</xdr:row>
          <xdr:rowOff>152400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56</xdr:row>
          <xdr:rowOff>66675</xdr:rowOff>
        </xdr:from>
        <xdr:to>
          <xdr:col>4</xdr:col>
          <xdr:colOff>895350</xdr:colOff>
          <xdr:row>57</xdr:row>
          <xdr:rowOff>152400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58</xdr:row>
          <xdr:rowOff>66675</xdr:rowOff>
        </xdr:from>
        <xdr:to>
          <xdr:col>4</xdr:col>
          <xdr:colOff>895350</xdr:colOff>
          <xdr:row>59</xdr:row>
          <xdr:rowOff>152400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60</xdr:row>
          <xdr:rowOff>66675</xdr:rowOff>
        </xdr:from>
        <xdr:to>
          <xdr:col>4</xdr:col>
          <xdr:colOff>895350</xdr:colOff>
          <xdr:row>61</xdr:row>
          <xdr:rowOff>152400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62</xdr:row>
          <xdr:rowOff>66675</xdr:rowOff>
        </xdr:from>
        <xdr:to>
          <xdr:col>4</xdr:col>
          <xdr:colOff>895350</xdr:colOff>
          <xdr:row>63</xdr:row>
          <xdr:rowOff>152400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64</xdr:row>
          <xdr:rowOff>66675</xdr:rowOff>
        </xdr:from>
        <xdr:to>
          <xdr:col>4</xdr:col>
          <xdr:colOff>895350</xdr:colOff>
          <xdr:row>65</xdr:row>
          <xdr:rowOff>152400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66</xdr:row>
          <xdr:rowOff>66675</xdr:rowOff>
        </xdr:from>
        <xdr:to>
          <xdr:col>4</xdr:col>
          <xdr:colOff>895350</xdr:colOff>
          <xdr:row>67</xdr:row>
          <xdr:rowOff>152400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68</xdr:row>
          <xdr:rowOff>66675</xdr:rowOff>
        </xdr:from>
        <xdr:to>
          <xdr:col>4</xdr:col>
          <xdr:colOff>895350</xdr:colOff>
          <xdr:row>69</xdr:row>
          <xdr:rowOff>152400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66</xdr:row>
          <xdr:rowOff>66675</xdr:rowOff>
        </xdr:from>
        <xdr:to>
          <xdr:col>4</xdr:col>
          <xdr:colOff>895350</xdr:colOff>
          <xdr:row>67</xdr:row>
          <xdr:rowOff>152400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68</xdr:row>
          <xdr:rowOff>66675</xdr:rowOff>
        </xdr:from>
        <xdr:to>
          <xdr:col>4</xdr:col>
          <xdr:colOff>895350</xdr:colOff>
          <xdr:row>69</xdr:row>
          <xdr:rowOff>152400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70</xdr:row>
          <xdr:rowOff>66675</xdr:rowOff>
        </xdr:from>
        <xdr:to>
          <xdr:col>4</xdr:col>
          <xdr:colOff>895350</xdr:colOff>
          <xdr:row>71</xdr:row>
          <xdr:rowOff>152400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72</xdr:row>
          <xdr:rowOff>66675</xdr:rowOff>
        </xdr:from>
        <xdr:to>
          <xdr:col>4</xdr:col>
          <xdr:colOff>895350</xdr:colOff>
          <xdr:row>73</xdr:row>
          <xdr:rowOff>152400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74</xdr:row>
          <xdr:rowOff>66675</xdr:rowOff>
        </xdr:from>
        <xdr:to>
          <xdr:col>4</xdr:col>
          <xdr:colOff>895350</xdr:colOff>
          <xdr:row>75</xdr:row>
          <xdr:rowOff>152400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76</xdr:row>
          <xdr:rowOff>66675</xdr:rowOff>
        </xdr:from>
        <xdr:to>
          <xdr:col>4</xdr:col>
          <xdr:colOff>895350</xdr:colOff>
          <xdr:row>77</xdr:row>
          <xdr:rowOff>152400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78</xdr:row>
          <xdr:rowOff>66675</xdr:rowOff>
        </xdr:from>
        <xdr:to>
          <xdr:col>4</xdr:col>
          <xdr:colOff>895350</xdr:colOff>
          <xdr:row>79</xdr:row>
          <xdr:rowOff>152400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80</xdr:row>
          <xdr:rowOff>66675</xdr:rowOff>
        </xdr:from>
        <xdr:to>
          <xdr:col>4</xdr:col>
          <xdr:colOff>895350</xdr:colOff>
          <xdr:row>81</xdr:row>
          <xdr:rowOff>152400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43295</xdr:colOff>
      <xdr:row>19</xdr:row>
      <xdr:rowOff>153265</xdr:rowOff>
    </xdr:from>
    <xdr:ext cx="865909" cy="2763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9751991" y="3854408"/>
              <a:ext cx="865909" cy="2763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ru-RU" sz="1000" b="1" i="1">
                          <a:latin typeface="Cambria Math" panose="02040503050406030204" pitchFamily="18" charset="0"/>
                        </a:rPr>
                      </m:ctrlPr>
                    </m:accPr>
                    <m:e>
                      <m:sSub>
                        <m:sSubPr>
                          <m:ctrlPr>
                            <a:rPr lang="ru-RU" sz="1000" b="1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nor/>
                            </m:rPr>
                            <a:rPr lang="en-US" sz="1000" b="1" i="0">
                              <a:latin typeface="Arial" pitchFamily="34" charset="0"/>
                              <a:cs typeface="Arial" pitchFamily="34" charset="0"/>
                            </a:rPr>
                            <m:t>C</m:t>
                          </m:r>
                        </m:e>
                        <m:sub>
                          <m:r>
                            <m:rPr>
                              <m:nor/>
                            </m:rPr>
                            <a:rPr lang="en-US" sz="1000" b="1" i="0">
                              <a:latin typeface="Arial" pitchFamily="34" charset="0"/>
                              <a:cs typeface="Arial" pitchFamily="34" charset="0"/>
                            </a:rPr>
                            <m:t>p</m:t>
                          </m:r>
                        </m:sub>
                      </m:sSub>
                    </m:e>
                  </m:acc>
                </m:oMath>
              </a14:m>
              <a:r>
                <a:rPr lang="en-US" sz="1000" b="1" i="0">
                  <a:latin typeface="Arial" pitchFamily="34" charset="0"/>
                  <a:cs typeface="Arial" pitchFamily="34" charset="0"/>
                </a:rPr>
                <a:t>, </a:t>
              </a:r>
              <a:r>
                <a:rPr lang="ru-RU" sz="1000" b="1" i="0">
                  <a:latin typeface="Arial" pitchFamily="34" charset="0"/>
                  <a:cs typeface="Arial" pitchFamily="34" charset="0"/>
                </a:rPr>
                <a:t>мкг/кг</a:t>
              </a: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751991" y="3854408"/>
              <a:ext cx="865909" cy="2763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ru-RU" sz="1000" b="1" i="0">
                  <a:latin typeface="Cambria Math"/>
                </a:rPr>
                <a:t>(</a:t>
              </a:r>
              <a:r>
                <a:rPr lang="en-US" sz="1000" b="1" i="0">
                  <a:latin typeface="Cambria Math"/>
                </a:rPr>
                <a:t>"</a:t>
              </a:r>
              <a:r>
                <a:rPr lang="en-US" sz="1000" b="1" i="0">
                  <a:latin typeface="Arial" pitchFamily="34" charset="0"/>
                  <a:cs typeface="Arial" pitchFamily="34" charset="0"/>
                </a:rPr>
                <a:t>C</a:t>
              </a:r>
              <a:r>
                <a:rPr lang="ru-RU" sz="1000" b="1" i="0">
                  <a:latin typeface="Cambria Math"/>
                  <a:cs typeface="Arial" pitchFamily="34" charset="0"/>
                </a:rPr>
                <a:t>" _</a:t>
              </a:r>
              <a:r>
                <a:rPr lang="en-US" sz="1000" b="1" i="0">
                  <a:latin typeface="Cambria Math"/>
                  <a:cs typeface="Arial" pitchFamily="34" charset="0"/>
                </a:rPr>
                <a:t>"</a:t>
              </a:r>
              <a:r>
                <a:rPr lang="en-US" sz="1000" b="1" i="0">
                  <a:latin typeface="Arial" pitchFamily="34" charset="0"/>
                  <a:cs typeface="Arial" pitchFamily="34" charset="0"/>
                </a:rPr>
                <a:t>p</a:t>
              </a:r>
              <a:r>
                <a:rPr lang="ru-RU" sz="1000" b="1" i="0">
                  <a:latin typeface="Cambria Math"/>
                  <a:cs typeface="Arial" pitchFamily="34" charset="0"/>
                </a:rPr>
                <a:t>"  ) ̅</a:t>
              </a:r>
              <a:r>
                <a:rPr lang="en-US" sz="1000" b="1" i="0">
                  <a:latin typeface="Arial" pitchFamily="34" charset="0"/>
                  <a:cs typeface="Arial" pitchFamily="34" charset="0"/>
                </a:rPr>
                <a:t>, </a:t>
              </a:r>
              <a:r>
                <a:rPr lang="ru-RU" sz="1000" b="1" i="0">
                  <a:latin typeface="Arial" pitchFamily="34" charset="0"/>
                  <a:cs typeface="Arial" pitchFamily="34" charset="0"/>
                </a:rPr>
                <a:t>мкг/кг</a:t>
              </a:r>
            </a:p>
          </xdr:txBody>
        </xdr:sp>
      </mc:Fallback>
    </mc:AlternateContent>
    <xdr:clientData/>
  </xdr:oneCellAnchor>
  <xdr:twoCellAnchor editAs="oneCell">
    <xdr:from>
      <xdr:col>2</xdr:col>
      <xdr:colOff>542925</xdr:colOff>
      <xdr:row>0</xdr:row>
      <xdr:rowOff>219075</xdr:rowOff>
    </xdr:from>
    <xdr:to>
      <xdr:col>3</xdr:col>
      <xdr:colOff>447675</xdr:colOff>
      <xdr:row>0</xdr:row>
      <xdr:rowOff>220133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559D7EB-2BD1-4A55-9AE0-6BDA762E6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19075"/>
          <a:ext cx="1285875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38099</xdr:rowOff>
    </xdr:from>
    <xdr:to>
      <xdr:col>2</xdr:col>
      <xdr:colOff>163189</xdr:colOff>
      <xdr:row>0</xdr:row>
      <xdr:rowOff>733425</xdr:rowOff>
    </xdr:to>
    <xdr:pic>
      <xdr:nvPicPr>
        <xdr:cNvPr id="35" name="Рисунок 23" descr="Лого КПС">
          <a:extLst>
            <a:ext uri="{FF2B5EF4-FFF2-40B4-BE49-F238E27FC236}">
              <a16:creationId xmlns:a16="http://schemas.microsoft.com/office/drawing/2014/main" id="{2DB35FB2-2D6B-48F7-9564-9F8D2844A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8099"/>
          <a:ext cx="868039" cy="6953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144237</xdr:colOff>
      <xdr:row>0</xdr:row>
      <xdr:rowOff>244931</xdr:rowOff>
    </xdr:from>
    <xdr:to>
      <xdr:col>3</xdr:col>
      <xdr:colOff>714376</xdr:colOff>
      <xdr:row>0</xdr:row>
      <xdr:rowOff>507727</xdr:rowOff>
    </xdr:to>
    <xdr:pic>
      <xdr:nvPicPr>
        <xdr:cNvPr id="36" name="Рисунок 2">
          <a:extLst>
            <a:ext uri="{FF2B5EF4-FFF2-40B4-BE49-F238E27FC236}">
              <a16:creationId xmlns:a16="http://schemas.microsoft.com/office/drawing/2014/main" id="{E8CCE672-FBAE-4125-87CC-E48A9E01C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837" y="244931"/>
          <a:ext cx="1951264" cy="262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2"/>
  <sheetViews>
    <sheetView tabSelected="1" zoomScaleNormal="100" workbookViewId="0">
      <selection activeCell="H17" sqref="H17"/>
    </sheetView>
  </sheetViews>
  <sheetFormatPr defaultRowHeight="15" x14ac:dyDescent="0.25"/>
  <cols>
    <col min="1" max="1" width="3.42578125" style="14" customWidth="1"/>
    <col min="2" max="2" width="11.42578125" style="14" customWidth="1"/>
    <col min="3" max="3" width="20.7109375" style="14" customWidth="1"/>
    <col min="4" max="5" width="14.28515625" style="14" customWidth="1"/>
    <col min="6" max="10" width="13.5703125" style="14" customWidth="1"/>
    <col min="11" max="11" width="13.5703125" style="14" hidden="1" customWidth="1"/>
    <col min="12" max="12" width="13.5703125" style="14" customWidth="1"/>
    <col min="13" max="13" width="22.85546875" style="14" hidden="1" customWidth="1"/>
    <col min="14" max="14" width="13.5703125" style="65" customWidth="1"/>
    <col min="15" max="15" width="13.5703125" style="14" hidden="1" customWidth="1"/>
    <col min="16" max="16" width="28.5703125" style="14" customWidth="1"/>
    <col min="19" max="19" width="9.140625" hidden="1" customWidth="1"/>
    <col min="20" max="20" width="33.28515625" hidden="1" customWidth="1"/>
    <col min="21" max="21" width="27.85546875" hidden="1" customWidth="1"/>
    <col min="22" max="22" width="48.85546875" hidden="1" customWidth="1"/>
    <col min="23" max="23" width="9.140625" style="3"/>
    <col min="24" max="24" width="9" style="3" customWidth="1"/>
    <col min="25" max="31" width="9.140625" style="3"/>
  </cols>
  <sheetData>
    <row r="1" spans="1:29" ht="67.5" customHeight="1" thickBot="1" x14ac:dyDescent="0.3">
      <c r="A1" s="56"/>
      <c r="B1" s="110"/>
      <c r="C1" s="111"/>
      <c r="D1" s="111"/>
      <c r="E1" s="112" t="s">
        <v>43</v>
      </c>
      <c r="F1" s="112"/>
      <c r="G1" s="112"/>
      <c r="H1" s="114"/>
      <c r="I1" s="114"/>
      <c r="J1" s="115"/>
      <c r="K1" s="2"/>
      <c r="L1" s="2"/>
      <c r="M1" s="2"/>
      <c r="N1" s="63"/>
      <c r="O1" s="2"/>
      <c r="P1" s="2"/>
    </row>
    <row r="2" spans="1:29" ht="63.75" customHeight="1" x14ac:dyDescent="0.25">
      <c r="A2" s="113" t="s">
        <v>44</v>
      </c>
      <c r="B2" s="113"/>
      <c r="C2" s="113"/>
      <c r="D2" s="113"/>
      <c r="E2" s="113"/>
      <c r="F2" s="113"/>
      <c r="G2" s="113"/>
      <c r="H2" s="113"/>
      <c r="I2" s="113"/>
      <c r="J2" s="2"/>
      <c r="K2" s="2"/>
      <c r="L2" s="2"/>
      <c r="M2" s="2"/>
      <c r="N2" s="63"/>
      <c r="O2" s="2"/>
      <c r="P2" s="2"/>
      <c r="T2" s="4" t="s">
        <v>0</v>
      </c>
      <c r="U2" s="5" t="s">
        <v>1</v>
      </c>
      <c r="V2" s="5" t="s">
        <v>2</v>
      </c>
      <c r="X2" s="6"/>
      <c r="Y2" s="6"/>
      <c r="Z2" s="6"/>
      <c r="AA2" s="6"/>
      <c r="AB2" s="6"/>
      <c r="AC2" s="6"/>
    </row>
    <row r="3" spans="1:29" x14ac:dyDescent="0.25">
      <c r="A3" s="77" t="s">
        <v>3</v>
      </c>
      <c r="B3" s="78"/>
      <c r="C3" s="79"/>
      <c r="D3" s="79"/>
      <c r="E3" s="79"/>
      <c r="F3" s="79"/>
      <c r="G3" s="79"/>
      <c r="H3" s="79"/>
      <c r="I3" s="79"/>
      <c r="J3" s="7"/>
      <c r="K3" s="7"/>
      <c r="L3" s="2"/>
      <c r="M3" s="2"/>
      <c r="N3" s="63"/>
      <c r="O3" s="2"/>
      <c r="P3" s="2"/>
      <c r="S3">
        <v>1</v>
      </c>
      <c r="X3" s="6"/>
      <c r="Y3" s="6"/>
      <c r="Z3" s="6"/>
      <c r="AA3" s="6"/>
      <c r="AB3" s="6"/>
      <c r="AC3" s="6"/>
    </row>
    <row r="4" spans="1:29" x14ac:dyDescent="0.25">
      <c r="A4" s="77" t="s">
        <v>4</v>
      </c>
      <c r="B4" s="78"/>
      <c r="C4" s="79"/>
      <c r="D4" s="79"/>
      <c r="E4" s="79"/>
      <c r="F4" s="79"/>
      <c r="G4" s="79"/>
      <c r="H4" s="79"/>
      <c r="I4" s="79"/>
      <c r="J4" s="8"/>
      <c r="K4" s="8"/>
      <c r="L4" s="2"/>
      <c r="M4" s="2"/>
      <c r="N4" s="63"/>
      <c r="O4" s="2"/>
      <c r="P4" s="2"/>
      <c r="S4">
        <v>2</v>
      </c>
      <c r="T4" t="s">
        <v>5</v>
      </c>
      <c r="X4" s="6"/>
      <c r="Y4" s="6"/>
      <c r="Z4" s="6"/>
      <c r="AA4" s="6"/>
      <c r="AB4" s="6"/>
      <c r="AC4" s="6"/>
    </row>
    <row r="5" spans="1:29" ht="15" customHeight="1" x14ac:dyDescent="0.25">
      <c r="A5" s="77" t="s">
        <v>6</v>
      </c>
      <c r="B5" s="78"/>
      <c r="C5" s="82"/>
      <c r="D5" s="82"/>
      <c r="E5" s="82"/>
      <c r="F5" s="82"/>
      <c r="G5" s="82"/>
      <c r="H5" s="82"/>
      <c r="I5" s="82"/>
      <c r="J5" s="7"/>
      <c r="K5" s="7"/>
      <c r="L5" s="2"/>
      <c r="M5" s="2"/>
      <c r="N5" s="63"/>
      <c r="O5" s="2"/>
      <c r="P5" s="2"/>
      <c r="S5">
        <v>3</v>
      </c>
      <c r="T5" t="s">
        <v>7</v>
      </c>
      <c r="X5" s="6"/>
      <c r="Y5" s="6"/>
      <c r="Z5" s="6"/>
      <c r="AA5" s="6"/>
      <c r="AB5" s="6"/>
      <c r="AC5" s="6"/>
    </row>
    <row r="6" spans="1:29" s="3" customFormat="1" x14ac:dyDescent="0.25">
      <c r="A6" s="80"/>
      <c r="B6" s="81"/>
      <c r="C6" s="82"/>
      <c r="D6" s="82"/>
      <c r="E6" s="82"/>
      <c r="F6" s="82"/>
      <c r="G6" s="82"/>
      <c r="H6" s="82"/>
      <c r="I6" s="82"/>
      <c r="J6" s="7"/>
      <c r="K6" s="7"/>
      <c r="L6" s="2"/>
      <c r="M6" s="2"/>
      <c r="N6" s="63"/>
      <c r="O6" s="2"/>
      <c r="P6" s="2"/>
      <c r="Q6"/>
      <c r="R6"/>
      <c r="S6">
        <v>4</v>
      </c>
      <c r="T6" t="s">
        <v>8</v>
      </c>
      <c r="U6"/>
      <c r="V6"/>
      <c r="X6" s="6"/>
      <c r="Y6" s="6"/>
      <c r="Z6" s="6"/>
      <c r="AA6" s="6"/>
      <c r="AB6" s="6"/>
      <c r="AC6" s="6"/>
    </row>
    <row r="7" spans="1:29" s="3" customFormat="1" x14ac:dyDescent="0.25">
      <c r="A7" s="52"/>
      <c r="B7" s="53"/>
      <c r="C7" s="54"/>
      <c r="D7" s="54"/>
      <c r="E7" s="54"/>
      <c r="F7" s="54"/>
      <c r="G7" s="54"/>
      <c r="H7" s="54"/>
      <c r="I7" s="54"/>
      <c r="J7" s="7"/>
      <c r="K7" s="7"/>
      <c r="L7" s="2"/>
      <c r="M7" s="2"/>
      <c r="N7" s="63"/>
      <c r="O7" s="2"/>
      <c r="P7" s="2"/>
      <c r="Q7"/>
      <c r="R7"/>
      <c r="S7">
        <v>5</v>
      </c>
      <c r="T7" t="s">
        <v>16</v>
      </c>
      <c r="U7"/>
      <c r="V7"/>
      <c r="X7" s="6"/>
      <c r="Y7" s="6"/>
      <c r="Z7" s="6"/>
      <c r="AA7" s="6"/>
      <c r="AB7" s="6"/>
      <c r="AC7" s="6"/>
    </row>
    <row r="8" spans="1:29" s="3" customFormat="1" ht="15.75" x14ac:dyDescent="0.25">
      <c r="A8" s="9" t="s">
        <v>9</v>
      </c>
      <c r="B8" s="10"/>
      <c r="C8" s="55"/>
      <c r="D8" s="55"/>
      <c r="E8" s="55"/>
      <c r="F8" s="55"/>
      <c r="G8" s="55"/>
      <c r="H8" s="54"/>
      <c r="I8" s="54"/>
      <c r="J8" s="15"/>
      <c r="K8" s="15"/>
      <c r="L8" s="2"/>
      <c r="M8" s="2"/>
      <c r="N8" s="63"/>
      <c r="O8" s="2"/>
      <c r="P8" s="2"/>
      <c r="Q8"/>
      <c r="R8"/>
      <c r="S8">
        <v>6</v>
      </c>
      <c r="T8" t="s">
        <v>18</v>
      </c>
      <c r="U8"/>
      <c r="V8"/>
      <c r="X8" s="6"/>
      <c r="Y8" s="6"/>
      <c r="Z8" s="6"/>
      <c r="AA8" s="6"/>
      <c r="AB8" s="6"/>
      <c r="AC8" s="6"/>
    </row>
    <row r="9" spans="1:29" s="3" customFormat="1" x14ac:dyDescent="0.25">
      <c r="A9" s="71" t="s">
        <v>10</v>
      </c>
      <c r="B9" s="72"/>
      <c r="C9" s="72"/>
      <c r="D9" s="73" t="s">
        <v>11</v>
      </c>
      <c r="E9" s="74"/>
      <c r="F9" s="11" t="s">
        <v>12</v>
      </c>
      <c r="G9" s="11" t="s">
        <v>13</v>
      </c>
      <c r="H9" s="11" t="s">
        <v>14</v>
      </c>
      <c r="I9" s="11" t="s">
        <v>15</v>
      </c>
      <c r="J9" s="12"/>
      <c r="K9" s="68"/>
      <c r="L9" s="13"/>
      <c r="M9" s="14"/>
      <c r="N9" s="13"/>
      <c r="O9" s="15"/>
      <c r="P9"/>
      <c r="Q9"/>
      <c r="R9"/>
      <c r="S9">
        <v>7</v>
      </c>
      <c r="T9" t="s">
        <v>20</v>
      </c>
      <c r="U9"/>
      <c r="V9"/>
      <c r="X9" s="6"/>
      <c r="Y9" s="6"/>
      <c r="Z9" s="6"/>
      <c r="AA9" s="6"/>
      <c r="AB9" s="6"/>
      <c r="AC9" s="6"/>
    </row>
    <row r="10" spans="1:29" s="3" customFormat="1" x14ac:dyDescent="0.25">
      <c r="A10" s="16" t="s">
        <v>17</v>
      </c>
      <c r="B10" s="58">
        <v>0</v>
      </c>
      <c r="C10" s="17" t="s">
        <v>40</v>
      </c>
      <c r="D10" s="66"/>
      <c r="E10" s="66"/>
      <c r="F10" s="18" t="str">
        <f>IF(OR(E10="",E10=""),"",AVERAGE(D10:E10)/AVERAGE($D$10:$E$10))</f>
        <v/>
      </c>
      <c r="G10" s="19" t="str">
        <f>IF(OR(D10="",E10=""),"",IF(D10=E10,"0,00%",STDEV(D10:E10)/AVERAGE(D10:E10)))</f>
        <v/>
      </c>
      <c r="H10" s="20"/>
      <c r="I10" s="21"/>
      <c r="J10" s="12"/>
      <c r="K10" s="68"/>
      <c r="L10" s="22"/>
      <c r="M10" s="14"/>
      <c r="N10" s="23"/>
      <c r="O10" s="15"/>
      <c r="P10"/>
      <c r="Q10"/>
      <c r="R10"/>
      <c r="S10">
        <v>8</v>
      </c>
      <c r="T10" t="s">
        <v>22</v>
      </c>
      <c r="U10"/>
      <c r="W10" s="6"/>
      <c r="X10" s="6"/>
      <c r="Y10" s="6"/>
      <c r="Z10" s="6"/>
      <c r="AA10" s="6"/>
      <c r="AB10" s="6"/>
    </row>
    <row r="11" spans="1:29" s="3" customFormat="1" x14ac:dyDescent="0.25">
      <c r="A11" s="24" t="s">
        <v>19</v>
      </c>
      <c r="B11" s="57">
        <v>2</v>
      </c>
      <c r="C11" s="17" t="s">
        <v>40</v>
      </c>
      <c r="D11" s="66"/>
      <c r="E11" s="66"/>
      <c r="F11" s="18" t="str">
        <f t="shared" ref="F11:F14" si="0">IF(OR(E11="",E11=""),"",AVERAGE(D11:E11)/AVERAGE($D$10:$E$10))</f>
        <v/>
      </c>
      <c r="G11" s="19" t="str">
        <f t="shared" ref="G11:G13" si="1">IF(OR(D11="",E11=""),"",IF(D11=E11,"0,00%",STDEV(D11:E11)/AVERAGE(D11:E11)))</f>
        <v/>
      </c>
      <c r="H11" s="20">
        <f>LOG(B11)</f>
        <v>0.3010299956639812</v>
      </c>
      <c r="I11" s="20" t="str">
        <f>IF($E$14="","",LOG((F11/(1-F11))))</f>
        <v/>
      </c>
      <c r="J11" s="12"/>
      <c r="K11" s="68"/>
      <c r="L11" s="22"/>
      <c r="M11" s="14"/>
      <c r="N11" s="22"/>
      <c r="O11" s="25"/>
      <c r="P11"/>
      <c r="Q11"/>
      <c r="R11"/>
      <c r="S11">
        <v>9</v>
      </c>
      <c r="T11"/>
      <c r="U11"/>
      <c r="W11" s="6"/>
      <c r="X11" s="6"/>
      <c r="Y11" s="6"/>
      <c r="Z11" s="6"/>
      <c r="AA11" s="6"/>
      <c r="AB11" s="6"/>
    </row>
    <row r="12" spans="1:29" s="3" customFormat="1" x14ac:dyDescent="0.25">
      <c r="A12" s="24" t="s">
        <v>21</v>
      </c>
      <c r="B12" s="57">
        <v>6</v>
      </c>
      <c r="C12" s="17" t="s">
        <v>40</v>
      </c>
      <c r="D12" s="66"/>
      <c r="E12" s="66"/>
      <c r="F12" s="18" t="str">
        <f t="shared" si="0"/>
        <v/>
      </c>
      <c r="G12" s="19" t="str">
        <f t="shared" si="1"/>
        <v/>
      </c>
      <c r="H12" s="20">
        <f>LOG(B12)</f>
        <v>0.77815125038364363</v>
      </c>
      <c r="I12" s="20" t="str">
        <f>IF($E$14="","",LOG((F12/(1-F12))))</f>
        <v/>
      </c>
      <c r="J12" s="12"/>
      <c r="K12" s="68"/>
      <c r="L12" s="22"/>
      <c r="M12" s="14"/>
      <c r="N12" s="22"/>
      <c r="O12" s="25"/>
      <c r="P12"/>
      <c r="Q12"/>
      <c r="R12"/>
      <c r="S12">
        <v>10</v>
      </c>
      <c r="T12"/>
      <c r="U12"/>
      <c r="W12" s="6"/>
      <c r="X12" s="6"/>
      <c r="Y12" s="6"/>
      <c r="Z12" s="6"/>
      <c r="AA12" s="6"/>
      <c r="AB12" s="6"/>
    </row>
    <row r="13" spans="1:29" s="3" customFormat="1" x14ac:dyDescent="0.25">
      <c r="A13" s="24" t="s">
        <v>23</v>
      </c>
      <c r="B13" s="57">
        <v>20</v>
      </c>
      <c r="C13" s="17" t="s">
        <v>40</v>
      </c>
      <c r="D13" s="66"/>
      <c r="E13" s="66"/>
      <c r="F13" s="18" t="str">
        <f t="shared" si="0"/>
        <v/>
      </c>
      <c r="G13" s="19" t="str">
        <f t="shared" si="1"/>
        <v/>
      </c>
      <c r="H13" s="20">
        <f>LOG(B13)</f>
        <v>1.3010299956639813</v>
      </c>
      <c r="I13" s="20" t="str">
        <f>IF($E$14="","",LOG((F13/(1-F13))))</f>
        <v/>
      </c>
      <c r="J13" s="12"/>
      <c r="K13" s="68"/>
      <c r="L13" s="22"/>
      <c r="M13" s="14"/>
      <c r="N13" s="22"/>
      <c r="O13" s="25"/>
      <c r="P13"/>
      <c r="Q13"/>
      <c r="R13"/>
      <c r="S13"/>
      <c r="T13"/>
      <c r="U13"/>
      <c r="W13" s="6"/>
      <c r="X13" s="6"/>
      <c r="Y13" s="6"/>
      <c r="Z13" s="6"/>
      <c r="AA13" s="6"/>
      <c r="AB13" s="6"/>
    </row>
    <row r="14" spans="1:29" s="3" customFormat="1" x14ac:dyDescent="0.25">
      <c r="A14" s="24" t="s">
        <v>24</v>
      </c>
      <c r="B14" s="57">
        <v>60</v>
      </c>
      <c r="C14" s="26" t="s">
        <v>40</v>
      </c>
      <c r="D14" s="66"/>
      <c r="E14" s="66"/>
      <c r="F14" s="18" t="str">
        <f t="shared" si="0"/>
        <v/>
      </c>
      <c r="G14" s="19" t="str">
        <f>IF(OR(D14="",E14=""),"",IF(D14=E14,"0,00%",STDEV(D14:E14)/AVERAGE(D14:E14)))</f>
        <v/>
      </c>
      <c r="H14" s="20">
        <f>LOG(B14)</f>
        <v>1.7781512503836436</v>
      </c>
      <c r="I14" s="20" t="str">
        <f>IF($E$14="","",LOG((F14/(1-F14))))</f>
        <v/>
      </c>
      <c r="J14" s="12"/>
      <c r="K14" s="68"/>
      <c r="L14" s="22"/>
      <c r="M14" s="14"/>
      <c r="N14" s="22"/>
      <c r="O14" s="25"/>
      <c r="P14"/>
      <c r="Q14"/>
      <c r="R14"/>
      <c r="S14"/>
      <c r="T14"/>
      <c r="U14"/>
      <c r="W14" s="6"/>
      <c r="X14" s="6"/>
      <c r="Y14" s="6"/>
      <c r="Z14" s="6"/>
      <c r="AA14" s="6"/>
      <c r="AB14" s="6"/>
    </row>
    <row r="15" spans="1:29" s="3" customFormat="1" x14ac:dyDescent="0.25">
      <c r="A15" s="2"/>
      <c r="B15" s="2"/>
      <c r="C15" s="2"/>
      <c r="D15" s="2"/>
      <c r="E15" s="2"/>
      <c r="F15" s="2"/>
      <c r="G15" s="27" t="s">
        <v>25</v>
      </c>
      <c r="H15" s="28" t="str">
        <f>IF(E14="","",CORREL(I11:I14,H11:H14))</f>
        <v/>
      </c>
      <c r="I15" s="15"/>
      <c r="J15" s="2"/>
      <c r="K15" s="2"/>
      <c r="L15" s="2"/>
      <c r="M15" s="2"/>
      <c r="N15" s="63"/>
      <c r="O15" s="2"/>
      <c r="P15"/>
      <c r="Q15"/>
      <c r="R15"/>
      <c r="S15"/>
      <c r="T15"/>
      <c r="U15"/>
      <c r="W15" s="6"/>
      <c r="X15" s="6"/>
      <c r="Y15" s="6"/>
      <c r="Z15" s="6"/>
      <c r="AA15" s="6"/>
      <c r="AB15" s="6"/>
    </row>
    <row r="16" spans="1:29" s="3" customFormat="1" ht="19.5" customHeight="1" x14ac:dyDescent="0.25">
      <c r="A16" s="2"/>
      <c r="B16" s="2"/>
      <c r="C16" s="2"/>
      <c r="D16" s="2"/>
      <c r="E16" s="2"/>
      <c r="F16" s="2"/>
      <c r="G16" s="29" t="s">
        <v>26</v>
      </c>
      <c r="H16" s="22" t="str">
        <f>IF(E14="","",10^(-INTERCEPT(I11:I14,H11:H14)/SLOPE(I11:I14,H11:H14)))</f>
        <v/>
      </c>
      <c r="I16" s="30" t="s">
        <v>40</v>
      </c>
      <c r="J16" s="2"/>
      <c r="K16" s="2"/>
      <c r="L16" s="2"/>
      <c r="M16" s="2"/>
      <c r="N16" s="63"/>
      <c r="O16" s="2"/>
      <c r="P16"/>
      <c r="Q16"/>
      <c r="R16"/>
      <c r="S16"/>
      <c r="T16"/>
      <c r="U16"/>
    </row>
    <row r="17" spans="1:22" s="3" customFormat="1" x14ac:dyDescent="0.25">
      <c r="A17" s="2"/>
      <c r="B17" s="2"/>
      <c r="C17" s="2"/>
      <c r="D17" s="2"/>
      <c r="E17" s="2"/>
      <c r="F17" s="2"/>
      <c r="G17" s="67" t="s">
        <v>27</v>
      </c>
      <c r="H17" s="31" t="e">
        <f>SLOPE(I11:I14,H11:H14)</f>
        <v>#DIV/0!</v>
      </c>
      <c r="I17" s="2"/>
      <c r="J17" s="2"/>
      <c r="K17" s="2"/>
      <c r="L17" s="2"/>
      <c r="M17" s="2"/>
      <c r="N17" s="63"/>
      <c r="O17" s="32"/>
      <c r="P17"/>
      <c r="Q17"/>
      <c r="R17"/>
      <c r="S17"/>
      <c r="T17"/>
      <c r="U17"/>
    </row>
    <row r="18" spans="1:22" s="3" customFormat="1" x14ac:dyDescent="0.25">
      <c r="A18" s="2"/>
      <c r="B18" s="2"/>
      <c r="C18" s="2"/>
      <c r="D18" s="2"/>
      <c r="E18" s="2"/>
      <c r="F18" s="2"/>
      <c r="G18" s="67" t="s">
        <v>28</v>
      </c>
      <c r="H18" s="31" t="e">
        <f>INTERCEPT(I11:I14,H11:H14)</f>
        <v>#DIV/0!</v>
      </c>
      <c r="I18" s="2"/>
      <c r="J18" s="2"/>
      <c r="K18" s="2"/>
      <c r="L18" s="2"/>
      <c r="M18" s="2"/>
      <c r="N18" s="63"/>
      <c r="O18" s="32"/>
      <c r="P18"/>
      <c r="Q18"/>
      <c r="R18"/>
      <c r="S18"/>
      <c r="T18"/>
      <c r="U18"/>
    </row>
    <row r="19" spans="1:22" s="3" customFormat="1" ht="16.5" thickBot="1" x14ac:dyDescent="0.3">
      <c r="A19" s="1" t="s">
        <v>41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63"/>
      <c r="O19" s="2"/>
      <c r="P19" s="2"/>
      <c r="Q19"/>
      <c r="R19"/>
      <c r="S19"/>
      <c r="T19"/>
      <c r="U19"/>
      <c r="V19"/>
    </row>
    <row r="20" spans="1:22" s="3" customFormat="1" ht="40.5" customHeight="1" x14ac:dyDescent="0.25">
      <c r="A20" s="33" t="s">
        <v>29</v>
      </c>
      <c r="B20" s="75" t="s">
        <v>30</v>
      </c>
      <c r="C20" s="75"/>
      <c r="D20" s="73" t="s">
        <v>31</v>
      </c>
      <c r="E20" s="76"/>
      <c r="F20" s="34" t="s">
        <v>32</v>
      </c>
      <c r="G20" s="34" t="s">
        <v>33</v>
      </c>
      <c r="H20" s="11" t="s">
        <v>42</v>
      </c>
      <c r="I20" s="11" t="s">
        <v>34</v>
      </c>
      <c r="J20" s="34" t="s">
        <v>13</v>
      </c>
      <c r="K20" s="34"/>
      <c r="L20" s="11" t="s">
        <v>35</v>
      </c>
      <c r="M20" s="35" t="s">
        <v>36</v>
      </c>
      <c r="N20" s="61"/>
      <c r="O20" s="60"/>
      <c r="P20" s="36" t="s">
        <v>37</v>
      </c>
      <c r="Q20"/>
      <c r="R20"/>
      <c r="S20"/>
      <c r="T20"/>
      <c r="U20"/>
      <c r="V20"/>
    </row>
    <row r="21" spans="1:22" s="3" customFormat="1" x14ac:dyDescent="0.25">
      <c r="A21" s="37" t="s">
        <v>17</v>
      </c>
      <c r="B21" s="80" t="s">
        <v>10</v>
      </c>
      <c r="C21" s="80"/>
      <c r="D21" s="83"/>
      <c r="E21" s="84"/>
      <c r="F21" s="38"/>
      <c r="G21" s="39" t="str">
        <f>IF(OR(D10="",E10=""),"",AVERAGE(D10:E10))</f>
        <v/>
      </c>
      <c r="H21" s="59" t="str">
        <f t="shared" ref="H21:H26" si="2">IF(G21="","",IF((G21/AVERAGE($D$10:$E$10))=0,"",G21/AVERAGE($D$10:$E$10)))</f>
        <v/>
      </c>
      <c r="I21" s="40"/>
      <c r="J21" s="40"/>
      <c r="K21" s="40"/>
      <c r="L21" s="41"/>
      <c r="M21" s="42"/>
      <c r="N21" s="62"/>
      <c r="O21" s="43"/>
      <c r="P21" s="44"/>
      <c r="Q21"/>
      <c r="R21"/>
      <c r="S21"/>
      <c r="T21"/>
      <c r="U21"/>
      <c r="V21"/>
    </row>
    <row r="22" spans="1:22" s="3" customFormat="1" x14ac:dyDescent="0.25">
      <c r="A22" s="37" t="s">
        <v>19</v>
      </c>
      <c r="B22" s="80" t="s">
        <v>10</v>
      </c>
      <c r="C22" s="80"/>
      <c r="D22" s="83"/>
      <c r="E22" s="84"/>
      <c r="F22" s="38"/>
      <c r="G22" s="39" t="str">
        <f t="shared" ref="G22:G25" si="3">IF(OR(D11="",E11=""),"",AVERAGE(D11:E11))</f>
        <v/>
      </c>
      <c r="H22" s="59" t="str">
        <f t="shared" si="2"/>
        <v/>
      </c>
      <c r="I22" s="40" t="str">
        <f>IF(G22="","",LOG(((G22/G$21)/(1-(G22/G$21)))))</f>
        <v/>
      </c>
      <c r="J22" s="40"/>
      <c r="K22" s="40"/>
      <c r="L22" s="20" t="str">
        <f>IF(G22="","",ROUND(10^((I22-INTERCEPT($I$11:$I$14,$H$11:$H$14))/SLOPE($I$11:$I$14,$H$11:$H$14)),2))</f>
        <v/>
      </c>
      <c r="M22" s="45"/>
      <c r="N22" s="64" t="str">
        <f>IF(F22="","",ROUND(L22,1))</f>
        <v/>
      </c>
      <c r="O22" s="51"/>
      <c r="P22" s="46"/>
      <c r="Q22"/>
      <c r="R22"/>
      <c r="S22"/>
      <c r="T22"/>
      <c r="U22"/>
      <c r="V22"/>
    </row>
    <row r="23" spans="1:22" s="3" customFormat="1" x14ac:dyDescent="0.25">
      <c r="A23" s="37" t="s">
        <v>21</v>
      </c>
      <c r="B23" s="80" t="s">
        <v>10</v>
      </c>
      <c r="C23" s="80"/>
      <c r="D23" s="83"/>
      <c r="E23" s="84"/>
      <c r="F23" s="38"/>
      <c r="G23" s="39" t="str">
        <f t="shared" si="3"/>
        <v/>
      </c>
      <c r="H23" s="59" t="str">
        <f t="shared" si="2"/>
        <v/>
      </c>
      <c r="I23" s="40" t="str">
        <f t="shared" ref="I23:I82" si="4">IF(G23="","",LOG(((G23/G$21)/(1-(G23/G$21)))))</f>
        <v/>
      </c>
      <c r="J23" s="40"/>
      <c r="K23" s="40"/>
      <c r="L23" s="20" t="str">
        <f t="shared" ref="L23:L25" si="5">IF(G23="","",ROUND(10^((I23-INTERCEPT($I$11:$I$14,$H$11:$H$14))/SLOPE($I$11:$I$14,$H$11:$H$14)),2))</f>
        <v/>
      </c>
      <c r="M23" s="45"/>
      <c r="N23" s="64" t="str">
        <f t="shared" ref="N23:N25" si="6">IF(F23="","",ROUND(L23,1))</f>
        <v/>
      </c>
      <c r="O23" s="51"/>
      <c r="P23" s="46"/>
      <c r="Q23"/>
      <c r="R23"/>
      <c r="S23"/>
      <c r="T23"/>
      <c r="U23"/>
      <c r="V23"/>
    </row>
    <row r="24" spans="1:22" s="3" customFormat="1" x14ac:dyDescent="0.25">
      <c r="A24" s="37" t="s">
        <v>23</v>
      </c>
      <c r="B24" s="80" t="s">
        <v>10</v>
      </c>
      <c r="C24" s="80"/>
      <c r="D24" s="83"/>
      <c r="E24" s="84"/>
      <c r="F24" s="38"/>
      <c r="G24" s="39" t="str">
        <f t="shared" si="3"/>
        <v/>
      </c>
      <c r="H24" s="59" t="str">
        <f t="shared" si="2"/>
        <v/>
      </c>
      <c r="I24" s="40" t="str">
        <f t="shared" si="4"/>
        <v/>
      </c>
      <c r="J24" s="40"/>
      <c r="K24" s="40"/>
      <c r="L24" s="20" t="str">
        <f t="shared" si="5"/>
        <v/>
      </c>
      <c r="M24" s="45"/>
      <c r="N24" s="64" t="str">
        <f t="shared" si="6"/>
        <v/>
      </c>
      <c r="O24" s="51"/>
      <c r="P24" s="46"/>
      <c r="Q24"/>
      <c r="R24"/>
      <c r="S24"/>
      <c r="T24"/>
      <c r="U24"/>
      <c r="V24"/>
    </row>
    <row r="25" spans="1:22" s="3" customFormat="1" x14ac:dyDescent="0.25">
      <c r="A25" s="37" t="s">
        <v>24</v>
      </c>
      <c r="B25" s="80" t="s">
        <v>10</v>
      </c>
      <c r="C25" s="80"/>
      <c r="D25" s="83"/>
      <c r="E25" s="84"/>
      <c r="F25" s="38"/>
      <c r="G25" s="39" t="str">
        <f t="shared" si="3"/>
        <v/>
      </c>
      <c r="H25" s="59" t="str">
        <f t="shared" si="2"/>
        <v/>
      </c>
      <c r="I25" s="40" t="str">
        <f t="shared" si="4"/>
        <v/>
      </c>
      <c r="J25" s="40"/>
      <c r="K25" s="40"/>
      <c r="L25" s="20" t="str">
        <f t="shared" si="5"/>
        <v/>
      </c>
      <c r="M25" s="45"/>
      <c r="N25" s="64" t="str">
        <f t="shared" si="6"/>
        <v/>
      </c>
      <c r="O25" s="51"/>
      <c r="P25" s="46"/>
      <c r="Q25" s="47"/>
      <c r="R25"/>
      <c r="S25"/>
      <c r="T25"/>
      <c r="U25"/>
      <c r="V25"/>
    </row>
    <row r="26" spans="1:22" s="3" customFormat="1" x14ac:dyDescent="0.25">
      <c r="A26" s="37"/>
      <c r="B26" s="80"/>
      <c r="C26" s="80"/>
      <c r="D26" s="83"/>
      <c r="E26" s="84"/>
      <c r="F26" s="48"/>
      <c r="G26" s="39"/>
      <c r="H26" s="59" t="str">
        <f t="shared" si="2"/>
        <v/>
      </c>
      <c r="I26" s="40"/>
      <c r="J26" s="40"/>
      <c r="K26" s="40"/>
      <c r="L26" s="20"/>
      <c r="M26" s="42"/>
      <c r="N26" s="64"/>
      <c r="O26" s="51"/>
      <c r="P26" s="49"/>
      <c r="Q26" s="47"/>
      <c r="R26"/>
      <c r="S26"/>
      <c r="T26"/>
      <c r="U26"/>
      <c r="V26"/>
    </row>
    <row r="27" spans="1:22" s="3" customFormat="1" ht="15" customHeight="1" x14ac:dyDescent="0.25">
      <c r="A27" s="85">
        <v>1</v>
      </c>
      <c r="B27" s="87" t="s">
        <v>38</v>
      </c>
      <c r="C27" s="88"/>
      <c r="D27" s="91">
        <v>2</v>
      </c>
      <c r="E27" s="92"/>
      <c r="F27" s="93">
        <v>1</v>
      </c>
      <c r="G27" s="50"/>
      <c r="H27" s="59" t="str">
        <f>IF(G27="","",IF((G27/AVERAGE($D$10:$E$10))=0,"",G27/AVERAGE($D$10:$E$10)))</f>
        <v/>
      </c>
      <c r="I27" s="40" t="str">
        <f t="shared" si="4"/>
        <v/>
      </c>
      <c r="J27" s="95" t="str">
        <f>IF(OR(G28="",G27=""),"",STDEV(G27:G28)/AVERAGE(G27:G28))</f>
        <v/>
      </c>
      <c r="K27" s="69" t="e">
        <f>10^((I27-INTERCEPT($I$11:$I$14,$H$11:$H$14))/SLOPE($I$11:$I$14,$H$11:$H$14))</f>
        <v>#VALUE!</v>
      </c>
      <c r="L27" s="20" t="str">
        <f>IF(G27="","",IF(K27&lt;2,"менее 2,0",IF(K27&gt;60,"более 60,0",ROUND(K27*F27,2))))</f>
        <v/>
      </c>
      <c r="M27" s="97" t="str">
        <f>IF(N27="","",IF(N27="более 50,0","",IF(N27="менее 2,0","",IF(0.01*N27*#REF!&gt;#REF!,"приемлемо","неприемлемо"))))</f>
        <v/>
      </c>
      <c r="N27" s="99" t="str">
        <f>IF(OR(L27="",L28=""),"",IF(OR(K27&lt;2,K28&lt;2),"менее 2,0",IF(OR(K27&gt;60,K28&gt;60),"более 60,0",ROUND(AVERAGE(L27:L28),1))))</f>
        <v/>
      </c>
      <c r="O27" s="101" t="str">
        <f>IF(N27="","",IF(N27="более 50,0","",IF(N27="менее 2,0","",0.01*N27*VLOOKUP(D27,$S$4:$V$12,4,FALSE))))</f>
        <v/>
      </c>
      <c r="P27" s="103"/>
      <c r="Q27" s="47"/>
      <c r="R27"/>
      <c r="S27"/>
      <c r="T27"/>
      <c r="U27"/>
      <c r="V27"/>
    </row>
    <row r="28" spans="1:22" s="3" customFormat="1" x14ac:dyDescent="0.25">
      <c r="A28" s="86"/>
      <c r="B28" s="89"/>
      <c r="C28" s="90"/>
      <c r="D28" s="105"/>
      <c r="E28" s="106"/>
      <c r="F28" s="94"/>
      <c r="G28" s="50"/>
      <c r="H28" s="59" t="str">
        <f t="shared" ref="H28:H82" si="7">IF(G28="","",IF((G28/AVERAGE($D$10:$E$10))=0,"",G28/AVERAGE($D$10:$E$10)))</f>
        <v/>
      </c>
      <c r="I28" s="40" t="str">
        <f t="shared" si="4"/>
        <v/>
      </c>
      <c r="J28" s="96" t="str">
        <f t="shared" ref="J28:J64" si="8">IF(G28=I28,"0,0%",STDEV(G28:I28)/AVERAGE(G28:I28))</f>
        <v>0,0%</v>
      </c>
      <c r="K28" s="69" t="e">
        <f t="shared" ref="K28:K82" si="9">10^((I28-INTERCEPT($I$11:$I$14,$H$11:$H$14))/SLOPE($I$11:$I$14,$H$11:$H$14))</f>
        <v>#VALUE!</v>
      </c>
      <c r="L28" s="20" t="str">
        <f>IF(G28="","",IF(K28&lt;2,"менее 2,0",IF(K28&gt;60,"более 60,0",ROUND(K28*F27,2))))</f>
        <v/>
      </c>
      <c r="M28" s="98"/>
      <c r="N28" s="100"/>
      <c r="O28" s="102"/>
      <c r="P28" s="104"/>
      <c r="Q28" s="47"/>
      <c r="R28"/>
      <c r="S28"/>
      <c r="T28"/>
      <c r="U28"/>
      <c r="V28"/>
    </row>
    <row r="29" spans="1:22" s="3" customFormat="1" ht="15" customHeight="1" x14ac:dyDescent="0.25">
      <c r="A29" s="85">
        <v>2</v>
      </c>
      <c r="B29" s="87" t="s">
        <v>39</v>
      </c>
      <c r="C29" s="88"/>
      <c r="D29" s="91">
        <v>2</v>
      </c>
      <c r="E29" s="92"/>
      <c r="F29" s="93">
        <v>1</v>
      </c>
      <c r="G29" s="50"/>
      <c r="H29" s="59" t="str">
        <f t="shared" si="7"/>
        <v/>
      </c>
      <c r="I29" s="40" t="str">
        <f>IF(G29="","",LOG(((G29/G$21)/(1-(G29/G$21)))))</f>
        <v/>
      </c>
      <c r="J29" s="95" t="str">
        <f>IF(OR(G30="",G29=""),"",STDEV(G29:G30)/AVERAGE(G29:G30))</f>
        <v/>
      </c>
      <c r="K29" s="69" t="e">
        <f t="shared" si="9"/>
        <v>#VALUE!</v>
      </c>
      <c r="L29" s="20" t="str">
        <f t="shared" ref="L29" si="10">IF(G29="","",IF(K29&lt;2,"менее 2,0",IF(K29&gt;60,"более 60,0",ROUND(K29*F29,2))))</f>
        <v/>
      </c>
      <c r="M29" s="97" t="str">
        <f>IF(N29="","",IF(N29="более 50,0","",IF(N29="менее 2,0","",IF(0.01*N29*#REF!&gt;#REF!,"приемлемо","неприемлемо"))))</f>
        <v/>
      </c>
      <c r="N29" s="99" t="str">
        <f>IF(OR(L29="",L30=""),"",IF(OR(K29&lt;2,K30&lt;2),"менее 2,0",IF(OR(K29&gt;60,K30&gt;60),"более 60,0",ROUND(AVERAGE(L29:L30),1))))</f>
        <v/>
      </c>
      <c r="O29" s="101" t="str">
        <f>IF(N29="","",IF(N29="более 50,0","",IF(N29="менее 2,0","",0.01*N29*VLOOKUP(D29,$S$4:$V$12,4,FALSE))))</f>
        <v/>
      </c>
      <c r="P29" s="103"/>
      <c r="Q29" s="47"/>
      <c r="R29"/>
      <c r="S29"/>
      <c r="T29"/>
      <c r="U29"/>
      <c r="V29"/>
    </row>
    <row r="30" spans="1:22" s="3" customFormat="1" x14ac:dyDescent="0.25">
      <c r="A30" s="86"/>
      <c r="B30" s="89"/>
      <c r="C30" s="90"/>
      <c r="D30" s="105"/>
      <c r="E30" s="106"/>
      <c r="F30" s="94"/>
      <c r="G30" s="50"/>
      <c r="H30" s="59" t="str">
        <f t="shared" si="7"/>
        <v/>
      </c>
      <c r="I30" s="40" t="str">
        <f>IF(G30="","",LOG(((G30/G$21)/(1-(G30/G$21)))))</f>
        <v/>
      </c>
      <c r="J30" s="96" t="str">
        <f t="shared" si="8"/>
        <v>0,0%</v>
      </c>
      <c r="K30" s="69" t="e">
        <f t="shared" si="9"/>
        <v>#VALUE!</v>
      </c>
      <c r="L30" s="20" t="str">
        <f t="shared" ref="L30" si="11">IF(G30="","",IF(K30&lt;2,"менее 2,0",IF(K30&gt;60,"более 60,0",ROUND(K30*F29,2))))</f>
        <v/>
      </c>
      <c r="M30" s="98"/>
      <c r="N30" s="100"/>
      <c r="O30" s="102"/>
      <c r="P30" s="104"/>
      <c r="Q30" s="47"/>
      <c r="R30"/>
      <c r="S30"/>
      <c r="T30"/>
      <c r="U30"/>
      <c r="V30"/>
    </row>
    <row r="31" spans="1:22" s="3" customFormat="1" x14ac:dyDescent="0.25">
      <c r="A31" s="85">
        <v>3</v>
      </c>
      <c r="B31" s="87"/>
      <c r="C31" s="88"/>
      <c r="D31" s="91">
        <v>1</v>
      </c>
      <c r="E31" s="92"/>
      <c r="F31" s="93">
        <v>1</v>
      </c>
      <c r="G31" s="50"/>
      <c r="H31" s="59" t="str">
        <f t="shared" si="7"/>
        <v/>
      </c>
      <c r="I31" s="40" t="str">
        <f t="shared" si="4"/>
        <v/>
      </c>
      <c r="J31" s="95" t="str">
        <f>IF(OR(G32="",G31=""),"",STDEV(G31:G32)/AVERAGE(G31:G32))</f>
        <v/>
      </c>
      <c r="K31" s="69" t="e">
        <f t="shared" si="9"/>
        <v>#VALUE!</v>
      </c>
      <c r="L31" s="20" t="str">
        <f t="shared" ref="L31" si="12">IF(G31="","",IF(K31&lt;2,"менее 2,0",IF(K31&gt;60,"более 60,0",ROUND(K31*F31,2))))</f>
        <v/>
      </c>
      <c r="M31" s="97" t="str">
        <f>IF(N31="","",IF(N31="более 50,0","",IF(N31="менее 2,0","",IF(0.01*N31*#REF!&gt;#REF!,"приемлемо","неприемлемо"))))</f>
        <v/>
      </c>
      <c r="N31" s="99" t="str">
        <f t="shared" ref="N31" si="13">IF(OR(L31="",L32=""),"",IF(K31&lt;2,"менее 2,0",IF(K31&gt;60,"более 60,0",ROUND(AVERAGE(L31:L32),1))))</f>
        <v/>
      </c>
      <c r="O31" s="101" t="str">
        <f>IF(N31="","",IF(N31="более 50,0","",IF(N31="менее 2,0","",0.01*N31*VLOOKUP(D31,$S$4:$V$12,4,FALSE))))</f>
        <v/>
      </c>
      <c r="P31" s="103"/>
      <c r="Q31" s="47"/>
      <c r="R31"/>
      <c r="S31"/>
      <c r="T31"/>
      <c r="U31"/>
      <c r="V31"/>
    </row>
    <row r="32" spans="1:22" s="3" customFormat="1" x14ac:dyDescent="0.25">
      <c r="A32" s="86"/>
      <c r="B32" s="89"/>
      <c r="C32" s="90"/>
      <c r="D32" s="105"/>
      <c r="E32" s="106"/>
      <c r="F32" s="94"/>
      <c r="G32" s="50"/>
      <c r="H32" s="59" t="str">
        <f t="shared" si="7"/>
        <v/>
      </c>
      <c r="I32" s="40" t="str">
        <f t="shared" si="4"/>
        <v/>
      </c>
      <c r="J32" s="96" t="str">
        <f t="shared" si="8"/>
        <v>0,0%</v>
      </c>
      <c r="K32" s="69" t="e">
        <f t="shared" si="9"/>
        <v>#VALUE!</v>
      </c>
      <c r="L32" s="20" t="str">
        <f t="shared" ref="L32" si="14">IF(G32="","",IF(K32&lt;2,"менее 2,0",IF(K32&gt;60,"более 60,0",ROUND(K32*F31,2))))</f>
        <v/>
      </c>
      <c r="M32" s="98"/>
      <c r="N32" s="100"/>
      <c r="O32" s="102"/>
      <c r="P32" s="104"/>
      <c r="Q32" s="47"/>
      <c r="R32"/>
      <c r="S32"/>
      <c r="T32"/>
      <c r="U32"/>
      <c r="V32"/>
    </row>
    <row r="33" spans="1:22" s="3" customFormat="1" x14ac:dyDescent="0.25">
      <c r="A33" s="85">
        <v>4</v>
      </c>
      <c r="B33" s="87"/>
      <c r="C33" s="88"/>
      <c r="D33" s="91">
        <v>1</v>
      </c>
      <c r="E33" s="92"/>
      <c r="F33" s="93">
        <v>1</v>
      </c>
      <c r="G33" s="50"/>
      <c r="H33" s="59" t="str">
        <f t="shared" si="7"/>
        <v/>
      </c>
      <c r="I33" s="40" t="str">
        <f t="shared" si="4"/>
        <v/>
      </c>
      <c r="J33" s="95" t="str">
        <f>IF(OR(G34="",G33=""),"",STDEV(G33:G34)/AVERAGE(G33:G34))</f>
        <v/>
      </c>
      <c r="K33" s="69" t="e">
        <f t="shared" si="9"/>
        <v>#VALUE!</v>
      </c>
      <c r="L33" s="20" t="str">
        <f t="shared" ref="L33" si="15">IF(G33="","",IF(K33&lt;2,"менее 2,0",IF(K33&gt;60,"более 60,0",ROUND(K33*F33,2))))</f>
        <v/>
      </c>
      <c r="M33" s="97" t="str">
        <f>IF(N33="","",IF(N33="более 50,0","",IF(N33="менее 2,0","",IF(0.01*N33*#REF!&gt;#REF!,"приемлемо","неприемлемо"))))</f>
        <v/>
      </c>
      <c r="N33" s="99" t="str">
        <f t="shared" ref="N33" si="16">IF(OR(L33="",L34=""),"",IF(K33&lt;2,"менее 2,0",IF(K33&gt;60,"более 60,0",ROUND(AVERAGE(L33:L34),1))))</f>
        <v/>
      </c>
      <c r="O33" s="101" t="str">
        <f>IF(N33="","",IF(N33="более 50,0","",IF(N33="менее 2,0","",0.01*N33*VLOOKUP(D33,$S$4:$V$12,4,FALSE))))</f>
        <v/>
      </c>
      <c r="P33" s="103"/>
      <c r="Q33" s="47"/>
      <c r="R33"/>
      <c r="S33"/>
      <c r="T33"/>
      <c r="U33"/>
      <c r="V33"/>
    </row>
    <row r="34" spans="1:22" s="3" customFormat="1" x14ac:dyDescent="0.25">
      <c r="A34" s="86"/>
      <c r="B34" s="89"/>
      <c r="C34" s="90"/>
      <c r="D34" s="105"/>
      <c r="E34" s="106"/>
      <c r="F34" s="94"/>
      <c r="G34" s="50"/>
      <c r="H34" s="59" t="str">
        <f t="shared" si="7"/>
        <v/>
      </c>
      <c r="I34" s="40" t="str">
        <f t="shared" si="4"/>
        <v/>
      </c>
      <c r="J34" s="96" t="str">
        <f t="shared" si="8"/>
        <v>0,0%</v>
      </c>
      <c r="K34" s="69" t="e">
        <f t="shared" si="9"/>
        <v>#VALUE!</v>
      </c>
      <c r="L34" s="20" t="str">
        <f t="shared" ref="L34" si="17">IF(G34="","",IF(K34&lt;2,"менее 2,0",IF(K34&gt;60,"более 60,0",ROUND(K34*F33,2))))</f>
        <v/>
      </c>
      <c r="M34" s="98"/>
      <c r="N34" s="100"/>
      <c r="O34" s="102"/>
      <c r="P34" s="104"/>
      <c r="Q34" s="47"/>
      <c r="R34"/>
      <c r="S34"/>
      <c r="T34"/>
      <c r="U34"/>
      <c r="V34"/>
    </row>
    <row r="35" spans="1:22" s="3" customFormat="1" x14ac:dyDescent="0.25">
      <c r="A35" s="85">
        <v>5</v>
      </c>
      <c r="B35" s="87"/>
      <c r="C35" s="88"/>
      <c r="D35" s="91">
        <v>1</v>
      </c>
      <c r="E35" s="92"/>
      <c r="F35" s="93">
        <v>1</v>
      </c>
      <c r="G35" s="50"/>
      <c r="H35" s="59" t="str">
        <f t="shared" si="7"/>
        <v/>
      </c>
      <c r="I35" s="40" t="str">
        <f t="shared" si="4"/>
        <v/>
      </c>
      <c r="J35" s="95" t="str">
        <f>IF(OR(G36="",G35=""),"",STDEV(G35:G36)/AVERAGE(G35:G36))</f>
        <v/>
      </c>
      <c r="K35" s="69" t="e">
        <f t="shared" si="9"/>
        <v>#VALUE!</v>
      </c>
      <c r="L35" s="20" t="str">
        <f t="shared" ref="L35" si="18">IF(G35="","",IF(K35&lt;2,"менее 2,0",IF(K35&gt;60,"более 60,0",ROUND(K35*F35,2))))</f>
        <v/>
      </c>
      <c r="M35" s="97" t="str">
        <f>IF(N35="","",IF(N35="более 50,0","",IF(N35="менее 2,0","",IF(0.01*N35*#REF!&gt;#REF!,"приемлемо","неприемлемо"))))</f>
        <v/>
      </c>
      <c r="N35" s="99" t="str">
        <f t="shared" ref="N35" si="19">IF(OR(L35="",L36=""),"",IF(K35&lt;2,"менее 2,0",IF(K35&gt;60,"более 60,0",ROUND(AVERAGE(L35:L36),1))))</f>
        <v/>
      </c>
      <c r="O35" s="101" t="str">
        <f>IF(N35="","",IF(N35="более 50,0","",IF(N35="менее 2,0","",0.01*N35*VLOOKUP(D35,$S$4:$V$12,4,FALSE))))</f>
        <v/>
      </c>
      <c r="P35" s="103"/>
      <c r="Q35" s="47"/>
      <c r="R35"/>
      <c r="S35"/>
      <c r="T35"/>
      <c r="U35"/>
      <c r="V35"/>
    </row>
    <row r="36" spans="1:22" s="3" customFormat="1" x14ac:dyDescent="0.25">
      <c r="A36" s="86"/>
      <c r="B36" s="89"/>
      <c r="C36" s="90"/>
      <c r="D36" s="105"/>
      <c r="E36" s="106"/>
      <c r="F36" s="94"/>
      <c r="G36" s="50"/>
      <c r="H36" s="59" t="str">
        <f t="shared" si="7"/>
        <v/>
      </c>
      <c r="I36" s="40" t="str">
        <f t="shared" si="4"/>
        <v/>
      </c>
      <c r="J36" s="96" t="str">
        <f t="shared" si="8"/>
        <v>0,0%</v>
      </c>
      <c r="K36" s="69" t="e">
        <f t="shared" si="9"/>
        <v>#VALUE!</v>
      </c>
      <c r="L36" s="20" t="str">
        <f t="shared" ref="L36" si="20">IF(G36="","",IF(K36&lt;2,"менее 2,0",IF(K36&gt;60,"более 60,0",ROUND(K36*F35,2))))</f>
        <v/>
      </c>
      <c r="M36" s="98"/>
      <c r="N36" s="100"/>
      <c r="O36" s="102"/>
      <c r="P36" s="104"/>
      <c r="Q36" s="47"/>
      <c r="R36"/>
      <c r="S36"/>
      <c r="T36"/>
      <c r="U36"/>
      <c r="V36"/>
    </row>
    <row r="37" spans="1:22" s="3" customFormat="1" x14ac:dyDescent="0.25">
      <c r="A37" s="85">
        <v>6</v>
      </c>
      <c r="B37" s="87"/>
      <c r="C37" s="88"/>
      <c r="D37" s="91">
        <v>1</v>
      </c>
      <c r="E37" s="92"/>
      <c r="F37" s="93">
        <v>1</v>
      </c>
      <c r="G37" s="50"/>
      <c r="H37" s="59" t="str">
        <f t="shared" si="7"/>
        <v/>
      </c>
      <c r="I37" s="40" t="str">
        <f t="shared" si="4"/>
        <v/>
      </c>
      <c r="J37" s="95" t="str">
        <f>IF(OR(G38="",G37=""),"",STDEV(G37:G38)/AVERAGE(G37:G38))</f>
        <v/>
      </c>
      <c r="K37" s="69" t="e">
        <f t="shared" si="9"/>
        <v>#VALUE!</v>
      </c>
      <c r="L37" s="20" t="str">
        <f t="shared" ref="L37" si="21">IF(G37="","",IF(K37&lt;2,"менее 2,0",IF(K37&gt;60,"более 60,0",ROUND(K37*F37,2))))</f>
        <v/>
      </c>
      <c r="M37" s="97" t="str">
        <f>IF(N37="","",IF(N37="более 50,0","",IF(N37="менее 2,0","",IF(0.01*N37*#REF!&gt;#REF!,"приемлемо","неприемлемо"))))</f>
        <v/>
      </c>
      <c r="N37" s="99" t="str">
        <f t="shared" ref="N37" si="22">IF(OR(L37="",L38=""),"",IF(K37&lt;2,"менее 2,0",IF(K37&gt;60,"более 60,0",ROUND(AVERAGE(L37:L38),1))))</f>
        <v/>
      </c>
      <c r="O37" s="101" t="str">
        <f>IF(N37="","",IF(N37="более 50,0","",IF(N37="менее 2,0","",0.01*N37*VLOOKUP(D37,$S$4:$V$12,4,FALSE))))</f>
        <v/>
      </c>
      <c r="P37" s="107"/>
      <c r="Q37" s="47"/>
      <c r="R37"/>
      <c r="S37"/>
      <c r="T37"/>
      <c r="U37"/>
      <c r="V37"/>
    </row>
    <row r="38" spans="1:22" s="3" customFormat="1" x14ac:dyDescent="0.25">
      <c r="A38" s="86"/>
      <c r="B38" s="89"/>
      <c r="C38" s="90"/>
      <c r="D38" s="105"/>
      <c r="E38" s="106"/>
      <c r="F38" s="94"/>
      <c r="G38" s="50"/>
      <c r="H38" s="59" t="str">
        <f t="shared" si="7"/>
        <v/>
      </c>
      <c r="I38" s="40" t="str">
        <f t="shared" si="4"/>
        <v/>
      </c>
      <c r="J38" s="96" t="str">
        <f t="shared" si="8"/>
        <v>0,0%</v>
      </c>
      <c r="K38" s="69" t="e">
        <f t="shared" si="9"/>
        <v>#VALUE!</v>
      </c>
      <c r="L38" s="20" t="str">
        <f t="shared" ref="L38" si="23">IF(G38="","",IF(K38&lt;2,"менее 2,0",IF(K38&gt;60,"более 60,0",ROUND(K38*F37,2))))</f>
        <v/>
      </c>
      <c r="M38" s="98"/>
      <c r="N38" s="100"/>
      <c r="O38" s="102"/>
      <c r="P38" s="108"/>
      <c r="Q38"/>
      <c r="R38"/>
      <c r="S38"/>
      <c r="T38"/>
      <c r="U38"/>
      <c r="V38"/>
    </row>
    <row r="39" spans="1:22" s="3" customFormat="1" x14ac:dyDescent="0.25">
      <c r="A39" s="85">
        <v>7</v>
      </c>
      <c r="B39" s="87"/>
      <c r="C39" s="88"/>
      <c r="D39" s="91">
        <v>1</v>
      </c>
      <c r="E39" s="92"/>
      <c r="F39" s="93">
        <v>1</v>
      </c>
      <c r="G39" s="50"/>
      <c r="H39" s="59" t="str">
        <f t="shared" si="7"/>
        <v/>
      </c>
      <c r="I39" s="40" t="str">
        <f t="shared" si="4"/>
        <v/>
      </c>
      <c r="J39" s="95" t="str">
        <f>IF(OR(G40="",G39=""),"",STDEV(G39:G40)/AVERAGE(G39:G40))</f>
        <v/>
      </c>
      <c r="K39" s="69" t="e">
        <f t="shared" si="9"/>
        <v>#VALUE!</v>
      </c>
      <c r="L39" s="20" t="str">
        <f t="shared" ref="L39" si="24">IF(G39="","",IF(K39&lt;2,"менее 2,0",IF(K39&gt;60,"более 60,0",ROUND(K39*F39,2))))</f>
        <v/>
      </c>
      <c r="M39" s="97" t="str">
        <f>IF(N39="","",IF(N39="более 50,0","",IF(N39="менее 2,0","",IF(0.01*N39*#REF!&gt;#REF!,"приемлемо","неприемлемо"))))</f>
        <v/>
      </c>
      <c r="N39" s="99" t="str">
        <f t="shared" ref="N39" si="25">IF(OR(L39="",L40=""),"",IF(K39&lt;2,"менее 2,0",IF(K39&gt;60,"более 60,0",ROUND(AVERAGE(L39:L40),1))))</f>
        <v/>
      </c>
      <c r="O39" s="101" t="str">
        <f>IF(N39="","",IF(N39="более 50,0","",IF(N39="менее 2,0","",0.01*N39*VLOOKUP(D39,$S$4:$V$12,4,FALSE))))</f>
        <v/>
      </c>
      <c r="P39" s="107"/>
      <c r="Q39"/>
      <c r="R39"/>
      <c r="S39"/>
      <c r="T39"/>
      <c r="U39"/>
      <c r="V39"/>
    </row>
    <row r="40" spans="1:22" s="3" customFormat="1" x14ac:dyDescent="0.25">
      <c r="A40" s="86"/>
      <c r="B40" s="89"/>
      <c r="C40" s="90"/>
      <c r="D40" s="105"/>
      <c r="E40" s="106"/>
      <c r="F40" s="94"/>
      <c r="G40" s="50"/>
      <c r="H40" s="59" t="str">
        <f t="shared" si="7"/>
        <v/>
      </c>
      <c r="I40" s="40" t="str">
        <f t="shared" si="4"/>
        <v/>
      </c>
      <c r="J40" s="96" t="str">
        <f t="shared" si="8"/>
        <v>0,0%</v>
      </c>
      <c r="K40" s="69" t="e">
        <f t="shared" si="9"/>
        <v>#VALUE!</v>
      </c>
      <c r="L40" s="20" t="str">
        <f t="shared" ref="L40" si="26">IF(G40="","",IF(K40&lt;2,"менее 2,0",IF(K40&gt;60,"более 60,0",ROUND(K40*F39,2))))</f>
        <v/>
      </c>
      <c r="M40" s="98"/>
      <c r="N40" s="100"/>
      <c r="O40" s="102"/>
      <c r="P40" s="108"/>
      <c r="Q40"/>
      <c r="R40"/>
      <c r="S40"/>
      <c r="T40"/>
      <c r="U40"/>
      <c r="V40"/>
    </row>
    <row r="41" spans="1:22" s="3" customFormat="1" x14ac:dyDescent="0.25">
      <c r="A41" s="85">
        <v>8</v>
      </c>
      <c r="B41" s="87"/>
      <c r="C41" s="88"/>
      <c r="D41" s="91">
        <v>1</v>
      </c>
      <c r="E41" s="92"/>
      <c r="F41" s="93">
        <v>1</v>
      </c>
      <c r="G41" s="50"/>
      <c r="H41" s="59" t="str">
        <f t="shared" si="7"/>
        <v/>
      </c>
      <c r="I41" s="40" t="str">
        <f t="shared" si="4"/>
        <v/>
      </c>
      <c r="J41" s="95" t="str">
        <f>IF(OR(G42="",G41=""),"",STDEV(G41:G42)/AVERAGE(G41:G42))</f>
        <v/>
      </c>
      <c r="K41" s="69" t="e">
        <f t="shared" si="9"/>
        <v>#VALUE!</v>
      </c>
      <c r="L41" s="20" t="str">
        <f t="shared" ref="L41" si="27">IF(G41="","",IF(K41&lt;2,"менее 2,0",IF(K41&gt;60,"более 60,0",ROUND(K41*F41,2))))</f>
        <v/>
      </c>
      <c r="M41" s="97" t="str">
        <f>IF(N41="","",IF(N41="более 50,0","",IF(N41="менее 2,0","",IF(0.01*N41*#REF!&gt;#REF!,"приемлемо","неприемлемо"))))</f>
        <v/>
      </c>
      <c r="N41" s="99" t="str">
        <f t="shared" ref="N41" si="28">IF(OR(L41="",L42=""),"",IF(K41&lt;2,"менее 2,0",IF(K41&gt;60,"более 60,0",ROUND(AVERAGE(L41:L42),1))))</f>
        <v/>
      </c>
      <c r="O41" s="101" t="str">
        <f>IF(N41="","",IF(N41="более 50,0","",IF(N41="менее 2,0","",0.01*N41*VLOOKUP(D41,$S$4:$V$12,4,FALSE))))</f>
        <v/>
      </c>
      <c r="P41" s="107"/>
      <c r="Q41"/>
      <c r="R41"/>
      <c r="S41"/>
      <c r="T41"/>
      <c r="U41"/>
      <c r="V41"/>
    </row>
    <row r="42" spans="1:22" s="3" customFormat="1" x14ac:dyDescent="0.25">
      <c r="A42" s="86"/>
      <c r="B42" s="89"/>
      <c r="C42" s="90"/>
      <c r="D42" s="105"/>
      <c r="E42" s="106"/>
      <c r="F42" s="94"/>
      <c r="G42" s="50"/>
      <c r="H42" s="59" t="str">
        <f t="shared" si="7"/>
        <v/>
      </c>
      <c r="I42" s="40" t="str">
        <f t="shared" si="4"/>
        <v/>
      </c>
      <c r="J42" s="96" t="str">
        <f t="shared" si="8"/>
        <v>0,0%</v>
      </c>
      <c r="K42" s="69" t="e">
        <f t="shared" si="9"/>
        <v>#VALUE!</v>
      </c>
      <c r="L42" s="20" t="str">
        <f t="shared" ref="L42" si="29">IF(G42="","",IF(K42&lt;2,"менее 2,0",IF(K42&gt;60,"более 60,0",ROUND(K42*F41,2))))</f>
        <v/>
      </c>
      <c r="M42" s="98"/>
      <c r="N42" s="100"/>
      <c r="O42" s="102"/>
      <c r="P42" s="108"/>
      <c r="Q42"/>
      <c r="R42"/>
      <c r="S42"/>
      <c r="T42"/>
      <c r="U42"/>
      <c r="V42"/>
    </row>
    <row r="43" spans="1:22" s="3" customFormat="1" x14ac:dyDescent="0.25">
      <c r="A43" s="85">
        <v>9</v>
      </c>
      <c r="B43" s="87"/>
      <c r="C43" s="88"/>
      <c r="D43" s="91">
        <v>1</v>
      </c>
      <c r="E43" s="92"/>
      <c r="F43" s="93">
        <v>1</v>
      </c>
      <c r="G43" s="50"/>
      <c r="H43" s="59" t="str">
        <f t="shared" si="7"/>
        <v/>
      </c>
      <c r="I43" s="40" t="str">
        <f t="shared" si="4"/>
        <v/>
      </c>
      <c r="J43" s="95" t="str">
        <f>IF(OR(G44="",G43=""),"",STDEV(G43:G44)/AVERAGE(G43:G44))</f>
        <v/>
      </c>
      <c r="K43" s="69" t="e">
        <f t="shared" si="9"/>
        <v>#VALUE!</v>
      </c>
      <c r="L43" s="20" t="str">
        <f t="shared" ref="L43" si="30">IF(G43="","",IF(K43&lt;2,"менее 2,0",IF(K43&gt;60,"более 60,0",ROUND(K43*F43,2))))</f>
        <v/>
      </c>
      <c r="M43" s="97" t="str">
        <f>IF(N43="","",IF(N43="более 50,0","",IF(N43="менее 2,0","",IF(0.01*N43*#REF!&gt;#REF!,"приемлемо","неприемлемо"))))</f>
        <v/>
      </c>
      <c r="N43" s="99" t="str">
        <f t="shared" ref="N43" si="31">IF(OR(L43="",L44=""),"",IF(K43&lt;2,"менее 2,0",IF(K43&gt;60,"более 60,0",ROUND(AVERAGE(L43:L44),1))))</f>
        <v/>
      </c>
      <c r="O43" s="101" t="str">
        <f>IF(N43="","",IF(N43="более 50,0","",IF(N43="менее 2,0","",0.01*N43*VLOOKUP(D43,$S$4:$V$12,4,FALSE))))</f>
        <v/>
      </c>
      <c r="P43" s="107"/>
      <c r="Q43"/>
      <c r="R43"/>
      <c r="S43"/>
      <c r="T43"/>
      <c r="U43"/>
      <c r="V43"/>
    </row>
    <row r="44" spans="1:22" s="3" customFormat="1" x14ac:dyDescent="0.25">
      <c r="A44" s="86"/>
      <c r="B44" s="89"/>
      <c r="C44" s="90"/>
      <c r="D44" s="105"/>
      <c r="E44" s="106"/>
      <c r="F44" s="94"/>
      <c r="G44" s="50"/>
      <c r="H44" s="59" t="str">
        <f t="shared" si="7"/>
        <v/>
      </c>
      <c r="I44" s="40" t="str">
        <f t="shared" si="4"/>
        <v/>
      </c>
      <c r="J44" s="96" t="str">
        <f t="shared" si="8"/>
        <v>0,0%</v>
      </c>
      <c r="K44" s="69" t="e">
        <f t="shared" si="9"/>
        <v>#VALUE!</v>
      </c>
      <c r="L44" s="20" t="str">
        <f t="shared" ref="L44" si="32">IF(G44="","",IF(K44&lt;2,"менее 2,0",IF(K44&gt;60,"более 60,0",ROUND(K44*F43,2))))</f>
        <v/>
      </c>
      <c r="M44" s="98"/>
      <c r="N44" s="100"/>
      <c r="O44" s="102"/>
      <c r="P44" s="108"/>
      <c r="Q44"/>
      <c r="R44"/>
      <c r="S44"/>
      <c r="T44"/>
      <c r="U44"/>
      <c r="V44"/>
    </row>
    <row r="45" spans="1:22" s="3" customFormat="1" x14ac:dyDescent="0.25">
      <c r="A45" s="85">
        <v>10</v>
      </c>
      <c r="B45" s="87"/>
      <c r="C45" s="88"/>
      <c r="D45" s="91">
        <v>1</v>
      </c>
      <c r="E45" s="92"/>
      <c r="F45" s="93">
        <v>1</v>
      </c>
      <c r="G45" s="50"/>
      <c r="H45" s="59" t="str">
        <f t="shared" si="7"/>
        <v/>
      </c>
      <c r="I45" s="40" t="str">
        <f t="shared" si="4"/>
        <v/>
      </c>
      <c r="J45" s="95" t="str">
        <f>IF(OR(G46="",G45=""),"",STDEV(G45:G46)/AVERAGE(G45:G46))</f>
        <v/>
      </c>
      <c r="K45" s="69" t="e">
        <f t="shared" si="9"/>
        <v>#VALUE!</v>
      </c>
      <c r="L45" s="20" t="str">
        <f t="shared" ref="L45" si="33">IF(G45="","",IF(K45&lt;2,"менее 2,0",IF(K45&gt;60,"более 60,0",ROUND(K45*F45,2))))</f>
        <v/>
      </c>
      <c r="M45" s="97" t="str">
        <f>IF(N45="","",IF(N45="более 50,0","",IF(N45="менее 2,0","",IF(0.01*N45*#REF!&gt;#REF!,"приемлемо","неприемлемо"))))</f>
        <v/>
      </c>
      <c r="N45" s="99" t="str">
        <f t="shared" ref="N45" si="34">IF(OR(L45="",L46=""),"",IF(K45&lt;2,"менее 2,0",IF(K45&gt;60,"более 60,0",ROUND(AVERAGE(L45:L46),1))))</f>
        <v/>
      </c>
      <c r="O45" s="101" t="str">
        <f>IF(N45="","",IF(N45="более 50,0","",IF(N45="менее 2,0","",0.01*N45*VLOOKUP(D45,$S$4:$V$12,4,FALSE))))</f>
        <v/>
      </c>
      <c r="P45" s="107"/>
      <c r="Q45"/>
      <c r="R45"/>
      <c r="S45"/>
      <c r="T45"/>
      <c r="U45"/>
      <c r="V45"/>
    </row>
    <row r="46" spans="1:22" s="3" customFormat="1" x14ac:dyDescent="0.25">
      <c r="A46" s="86"/>
      <c r="B46" s="89"/>
      <c r="C46" s="90"/>
      <c r="D46" s="105"/>
      <c r="E46" s="106"/>
      <c r="F46" s="94"/>
      <c r="G46" s="50"/>
      <c r="H46" s="59" t="str">
        <f t="shared" si="7"/>
        <v/>
      </c>
      <c r="I46" s="40" t="str">
        <f t="shared" si="4"/>
        <v/>
      </c>
      <c r="J46" s="96" t="str">
        <f t="shared" si="8"/>
        <v>0,0%</v>
      </c>
      <c r="K46" s="69" t="e">
        <f t="shared" si="9"/>
        <v>#VALUE!</v>
      </c>
      <c r="L46" s="20" t="str">
        <f t="shared" ref="L46" si="35">IF(G46="","",IF(K46&lt;2,"менее 2,0",IF(K46&gt;60,"более 60,0",ROUND(K46*F45,2))))</f>
        <v/>
      </c>
      <c r="M46" s="98"/>
      <c r="N46" s="100"/>
      <c r="O46" s="102"/>
      <c r="P46" s="108"/>
      <c r="Q46"/>
      <c r="R46"/>
      <c r="S46"/>
      <c r="T46"/>
      <c r="U46"/>
      <c r="V46"/>
    </row>
    <row r="47" spans="1:22" s="3" customFormat="1" x14ac:dyDescent="0.25">
      <c r="A47" s="85">
        <v>11</v>
      </c>
      <c r="B47" s="87"/>
      <c r="C47" s="88"/>
      <c r="D47" s="91">
        <v>1</v>
      </c>
      <c r="E47" s="92"/>
      <c r="F47" s="93">
        <v>1</v>
      </c>
      <c r="G47" s="50"/>
      <c r="H47" s="59" t="str">
        <f t="shared" si="7"/>
        <v/>
      </c>
      <c r="I47" s="40" t="str">
        <f t="shared" si="4"/>
        <v/>
      </c>
      <c r="J47" s="95" t="str">
        <f>IF(OR(G48="",G47=""),"",STDEV(G47:G48)/AVERAGE(G47:G48))</f>
        <v/>
      </c>
      <c r="K47" s="69" t="e">
        <f t="shared" si="9"/>
        <v>#VALUE!</v>
      </c>
      <c r="L47" s="20" t="str">
        <f t="shared" ref="L47" si="36">IF(G47="","",IF(K47&lt;2,"менее 2,0",IF(K47&gt;60,"более 60,0",ROUND(K47*F47,2))))</f>
        <v/>
      </c>
      <c r="M47" s="97" t="str">
        <f>IF(N47="","",IF(N47="более 50,0","",IF(N47="менее 2,0","",IF(0.01*N47*#REF!&gt;#REF!,"приемлемо","неприемлемо"))))</f>
        <v/>
      </c>
      <c r="N47" s="99" t="str">
        <f t="shared" ref="N47" si="37">IF(OR(L47="",L48=""),"",IF(K47&lt;2,"менее 2,0",IF(K47&gt;60,"более 60,0",ROUND(AVERAGE(L47:L48),1))))</f>
        <v/>
      </c>
      <c r="O47" s="101" t="str">
        <f>IF(N47="","",IF(N47="более 50,0","",IF(N47="менее 2,0","",0.01*N47*VLOOKUP(D47,$S$4:$V$12,4,FALSE))))</f>
        <v/>
      </c>
      <c r="P47" s="107"/>
      <c r="Q47"/>
      <c r="R47"/>
      <c r="S47"/>
      <c r="T47"/>
      <c r="U47"/>
      <c r="V47"/>
    </row>
    <row r="48" spans="1:22" x14ac:dyDescent="0.25">
      <c r="A48" s="86"/>
      <c r="B48" s="89"/>
      <c r="C48" s="90"/>
      <c r="D48" s="105"/>
      <c r="E48" s="106"/>
      <c r="F48" s="94"/>
      <c r="G48" s="50"/>
      <c r="H48" s="59" t="str">
        <f t="shared" si="7"/>
        <v/>
      </c>
      <c r="I48" s="40" t="str">
        <f t="shared" si="4"/>
        <v/>
      </c>
      <c r="J48" s="96" t="str">
        <f t="shared" si="8"/>
        <v>0,0%</v>
      </c>
      <c r="K48" s="69" t="e">
        <f t="shared" si="9"/>
        <v>#VALUE!</v>
      </c>
      <c r="L48" s="20" t="str">
        <f t="shared" ref="L48" si="38">IF(G48="","",IF(K48&lt;2,"менее 2,0",IF(K48&gt;60,"более 60,0",ROUND(K48*F47,2))))</f>
        <v/>
      </c>
      <c r="M48" s="98"/>
      <c r="N48" s="100"/>
      <c r="O48" s="102"/>
      <c r="P48" s="108"/>
    </row>
    <row r="49" spans="1:16" x14ac:dyDescent="0.25">
      <c r="A49" s="85">
        <v>12</v>
      </c>
      <c r="B49" s="87"/>
      <c r="C49" s="88"/>
      <c r="D49" s="91">
        <v>1</v>
      </c>
      <c r="E49" s="92"/>
      <c r="F49" s="93">
        <v>1</v>
      </c>
      <c r="G49" s="50"/>
      <c r="H49" s="59" t="str">
        <f t="shared" si="7"/>
        <v/>
      </c>
      <c r="I49" s="40" t="str">
        <f t="shared" si="4"/>
        <v/>
      </c>
      <c r="J49" s="95" t="str">
        <f>IF(OR(G50="",G49=""),"",STDEV(G49:G50)/AVERAGE(G49:G50))</f>
        <v/>
      </c>
      <c r="K49" s="69" t="e">
        <f t="shared" si="9"/>
        <v>#VALUE!</v>
      </c>
      <c r="L49" s="20" t="str">
        <f t="shared" ref="L49" si="39">IF(G49="","",IF(K49&lt;2,"менее 2,0",IF(K49&gt;60,"более 60,0",ROUND(K49*F49,2))))</f>
        <v/>
      </c>
      <c r="M49" s="97" t="str">
        <f>IF(N49="","",IF(N49="более 50,0","",IF(N49="менее 2,0","",IF(0.01*N49*#REF!&gt;#REF!,"приемлемо","неприемлемо"))))</f>
        <v/>
      </c>
      <c r="N49" s="99" t="str">
        <f t="shared" ref="N49" si="40">IF(OR(L49="",L50=""),"",IF(K49&lt;2,"менее 2,0",IF(K49&gt;60,"более 60,0",ROUND(AVERAGE(L49:L50),1))))</f>
        <v/>
      </c>
      <c r="O49" s="101" t="str">
        <f>IF(N49="","",IF(N49="более 50,0","",IF(N49="менее 2,0","",0.01*N49*VLOOKUP(D49,$S$4:$V$12,4,FALSE))))</f>
        <v/>
      </c>
      <c r="P49" s="107"/>
    </row>
    <row r="50" spans="1:16" x14ac:dyDescent="0.25">
      <c r="A50" s="86"/>
      <c r="B50" s="89"/>
      <c r="C50" s="90"/>
      <c r="D50" s="105"/>
      <c r="E50" s="106"/>
      <c r="F50" s="94"/>
      <c r="G50" s="50"/>
      <c r="H50" s="59" t="str">
        <f t="shared" si="7"/>
        <v/>
      </c>
      <c r="I50" s="40" t="str">
        <f t="shared" si="4"/>
        <v/>
      </c>
      <c r="J50" s="96" t="str">
        <f t="shared" si="8"/>
        <v>0,0%</v>
      </c>
      <c r="K50" s="69" t="e">
        <f t="shared" si="9"/>
        <v>#VALUE!</v>
      </c>
      <c r="L50" s="20" t="str">
        <f t="shared" ref="L50" si="41">IF(G50="","",IF(K50&lt;2,"менее 2,0",IF(K50&gt;60,"более 60,0",ROUND(K50*F49,2))))</f>
        <v/>
      </c>
      <c r="M50" s="98"/>
      <c r="N50" s="100"/>
      <c r="O50" s="102"/>
      <c r="P50" s="108"/>
    </row>
    <row r="51" spans="1:16" x14ac:dyDescent="0.25">
      <c r="A51" s="85">
        <v>13</v>
      </c>
      <c r="B51" s="87"/>
      <c r="C51" s="88"/>
      <c r="D51" s="91">
        <v>1</v>
      </c>
      <c r="E51" s="92"/>
      <c r="F51" s="93">
        <v>1</v>
      </c>
      <c r="G51" s="50"/>
      <c r="H51" s="59" t="str">
        <f t="shared" si="7"/>
        <v/>
      </c>
      <c r="I51" s="40" t="str">
        <f t="shared" si="4"/>
        <v/>
      </c>
      <c r="J51" s="95" t="str">
        <f>IF(OR(G52="",G51=""),"",STDEV(G51:G52)/AVERAGE(G51:G52))</f>
        <v/>
      </c>
      <c r="K51" s="69" t="e">
        <f t="shared" si="9"/>
        <v>#VALUE!</v>
      </c>
      <c r="L51" s="20" t="str">
        <f t="shared" ref="L51" si="42">IF(G51="","",IF(K51&lt;2,"менее 2,0",IF(K51&gt;60,"более 60,0",ROUND(K51*F51,2))))</f>
        <v/>
      </c>
      <c r="M51" s="97" t="str">
        <f>IF(N51="","",IF(N51="более 50,0","",IF(N51="менее 2,0","",IF(0.01*N51*#REF!&gt;#REF!,"приемлемо","неприемлемо"))))</f>
        <v/>
      </c>
      <c r="N51" s="99" t="str">
        <f t="shared" ref="N51" si="43">IF(OR(L51="",L52=""),"",IF(K51&lt;2,"менее 2,0",IF(K51&gt;60,"более 60,0",ROUND(AVERAGE(L51:L52),1))))</f>
        <v/>
      </c>
      <c r="O51" s="101" t="str">
        <f>IF(N51="","",IF(N51="более 50,0","",IF(N51="менее 2,0","",0.01*N51*VLOOKUP(D51,$S$4:$V$12,4,FALSE))))</f>
        <v/>
      </c>
      <c r="P51" s="107"/>
    </row>
    <row r="52" spans="1:16" x14ac:dyDescent="0.25">
      <c r="A52" s="86"/>
      <c r="B52" s="89"/>
      <c r="C52" s="90"/>
      <c r="D52" s="105"/>
      <c r="E52" s="106"/>
      <c r="F52" s="94"/>
      <c r="G52" s="50"/>
      <c r="H52" s="59" t="str">
        <f t="shared" si="7"/>
        <v/>
      </c>
      <c r="I52" s="40" t="str">
        <f t="shared" si="4"/>
        <v/>
      </c>
      <c r="J52" s="96" t="str">
        <f t="shared" si="8"/>
        <v>0,0%</v>
      </c>
      <c r="K52" s="69" t="e">
        <f t="shared" si="9"/>
        <v>#VALUE!</v>
      </c>
      <c r="L52" s="20" t="str">
        <f t="shared" ref="L52" si="44">IF(G52="","",IF(K52&lt;2,"менее 2,0",IF(K52&gt;60,"более 60,0",ROUND(K52*F51,2))))</f>
        <v/>
      </c>
      <c r="M52" s="98"/>
      <c r="N52" s="100"/>
      <c r="O52" s="102"/>
      <c r="P52" s="108"/>
    </row>
    <row r="53" spans="1:16" x14ac:dyDescent="0.25">
      <c r="A53" s="85">
        <v>14</v>
      </c>
      <c r="B53" s="87"/>
      <c r="C53" s="88"/>
      <c r="D53" s="91">
        <v>1</v>
      </c>
      <c r="E53" s="92"/>
      <c r="F53" s="93">
        <v>1</v>
      </c>
      <c r="G53" s="50"/>
      <c r="H53" s="59" t="str">
        <f t="shared" si="7"/>
        <v/>
      </c>
      <c r="I53" s="40" t="str">
        <f t="shared" si="4"/>
        <v/>
      </c>
      <c r="J53" s="95" t="str">
        <f>IF(OR(G54="",G53=""),"",STDEV(G53:G54)/AVERAGE(G53:G54))</f>
        <v/>
      </c>
      <c r="K53" s="69" t="e">
        <f t="shared" si="9"/>
        <v>#VALUE!</v>
      </c>
      <c r="L53" s="20" t="str">
        <f t="shared" ref="L53" si="45">IF(G53="","",IF(K53&lt;2,"менее 2,0",IF(K53&gt;60,"более 60,0",ROUND(K53*F53,2))))</f>
        <v/>
      </c>
      <c r="M53" s="97" t="str">
        <f>IF(N53="","",IF(N53="более 50,0","",IF(N53="менее 2,0","",IF(0.01*N53*#REF!&gt;#REF!,"приемлемо","неприемлемо"))))</f>
        <v/>
      </c>
      <c r="N53" s="99" t="str">
        <f t="shared" ref="N53" si="46">IF(OR(L53="",L54=""),"",IF(K53&lt;2,"менее 2,0",IF(K53&gt;60,"более 60,0",ROUND(AVERAGE(L53:L54),1))))</f>
        <v/>
      </c>
      <c r="O53" s="101" t="str">
        <f>IF(N53="","",IF(N53="более 50,0","",IF(N53="менее 2,0","",0.01*N53*VLOOKUP(D53,$S$4:$V$12,4,FALSE))))</f>
        <v/>
      </c>
      <c r="P53" s="107"/>
    </row>
    <row r="54" spans="1:16" x14ac:dyDescent="0.25">
      <c r="A54" s="86"/>
      <c r="B54" s="89"/>
      <c r="C54" s="90"/>
      <c r="D54" s="105"/>
      <c r="E54" s="106"/>
      <c r="F54" s="94"/>
      <c r="G54" s="50"/>
      <c r="H54" s="59" t="str">
        <f t="shared" si="7"/>
        <v/>
      </c>
      <c r="I54" s="40" t="str">
        <f t="shared" si="4"/>
        <v/>
      </c>
      <c r="J54" s="96" t="str">
        <f t="shared" si="8"/>
        <v>0,0%</v>
      </c>
      <c r="K54" s="69" t="e">
        <f t="shared" si="9"/>
        <v>#VALUE!</v>
      </c>
      <c r="L54" s="20" t="str">
        <f t="shared" ref="L54" si="47">IF(G54="","",IF(K54&lt;2,"менее 2,0",IF(K54&gt;60,"более 60,0",ROUND(K54*F53,2))))</f>
        <v/>
      </c>
      <c r="M54" s="98"/>
      <c r="N54" s="100"/>
      <c r="O54" s="102"/>
      <c r="P54" s="108"/>
    </row>
    <row r="55" spans="1:16" x14ac:dyDescent="0.25">
      <c r="A55" s="85">
        <v>15</v>
      </c>
      <c r="B55" s="87"/>
      <c r="C55" s="88"/>
      <c r="D55" s="91">
        <v>1</v>
      </c>
      <c r="E55" s="92"/>
      <c r="F55" s="93">
        <v>1</v>
      </c>
      <c r="G55" s="50"/>
      <c r="H55" s="59" t="str">
        <f t="shared" si="7"/>
        <v/>
      </c>
      <c r="I55" s="40" t="str">
        <f t="shared" si="4"/>
        <v/>
      </c>
      <c r="J55" s="95" t="str">
        <f>IF(OR(G56="",G55=""),"",STDEV(G55:G56)/AVERAGE(G55:G56))</f>
        <v/>
      </c>
      <c r="K55" s="69" t="e">
        <f t="shared" si="9"/>
        <v>#VALUE!</v>
      </c>
      <c r="L55" s="20" t="str">
        <f t="shared" ref="L55" si="48">IF(G55="","",IF(K55&lt;2,"менее 2,0",IF(K55&gt;60,"более 60,0",ROUND(K55*F55,2))))</f>
        <v/>
      </c>
      <c r="M55" s="97" t="str">
        <f>IF(N55="","",IF(N55="более 50,0","",IF(N55="менее 2,0","",IF(0.01*N55*#REF!&gt;#REF!,"приемлемо","неприемлемо"))))</f>
        <v/>
      </c>
      <c r="N55" s="99" t="str">
        <f t="shared" ref="N55" si="49">IF(OR(L55="",L56=""),"",IF(K55&lt;2,"менее 2,0",IF(K55&gt;60,"более 60,0",ROUND(AVERAGE(L55:L56),1))))</f>
        <v/>
      </c>
      <c r="O55" s="101" t="str">
        <f>IF(N55="","",IF(N55="более 50,0","",IF(N55="менее 2,0","",0.01*N55*VLOOKUP(D55,$S$4:$V$12,4,FALSE))))</f>
        <v/>
      </c>
      <c r="P55" s="107"/>
    </row>
    <row r="56" spans="1:16" x14ac:dyDescent="0.25">
      <c r="A56" s="86"/>
      <c r="B56" s="89"/>
      <c r="C56" s="90"/>
      <c r="D56" s="105"/>
      <c r="E56" s="106"/>
      <c r="F56" s="94"/>
      <c r="G56" s="50"/>
      <c r="H56" s="59" t="str">
        <f t="shared" si="7"/>
        <v/>
      </c>
      <c r="I56" s="40" t="str">
        <f t="shared" si="4"/>
        <v/>
      </c>
      <c r="J56" s="96" t="str">
        <f t="shared" si="8"/>
        <v>0,0%</v>
      </c>
      <c r="K56" s="69" t="e">
        <f t="shared" si="9"/>
        <v>#VALUE!</v>
      </c>
      <c r="L56" s="20" t="str">
        <f t="shared" ref="L56" si="50">IF(G56="","",IF(K56&lt;2,"менее 2,0",IF(K56&gt;60,"более 60,0",ROUND(K56*F55,2))))</f>
        <v/>
      </c>
      <c r="M56" s="98"/>
      <c r="N56" s="100"/>
      <c r="O56" s="102"/>
      <c r="P56" s="108"/>
    </row>
    <row r="57" spans="1:16" x14ac:dyDescent="0.25">
      <c r="A57" s="85">
        <v>16</v>
      </c>
      <c r="B57" s="87"/>
      <c r="C57" s="88"/>
      <c r="D57" s="91">
        <v>1</v>
      </c>
      <c r="E57" s="92"/>
      <c r="F57" s="93">
        <v>1</v>
      </c>
      <c r="G57" s="50"/>
      <c r="H57" s="59" t="str">
        <f t="shared" si="7"/>
        <v/>
      </c>
      <c r="I57" s="40" t="str">
        <f t="shared" si="4"/>
        <v/>
      </c>
      <c r="J57" s="95" t="str">
        <f>IF(OR(G58="",G57=""),"",STDEV(G57:G58)/AVERAGE(G57:G58))</f>
        <v/>
      </c>
      <c r="K57" s="69" t="e">
        <f t="shared" si="9"/>
        <v>#VALUE!</v>
      </c>
      <c r="L57" s="20" t="str">
        <f t="shared" ref="L57" si="51">IF(G57="","",IF(K57&lt;2,"менее 2,0",IF(K57&gt;60,"более 60,0",ROUND(K57*F57,2))))</f>
        <v/>
      </c>
      <c r="M57" s="97" t="str">
        <f>IF(N57="","",IF(N57="более 50,0","",IF(N57="менее 2,0","",IF(0.01*N57*#REF!&gt;#REF!,"приемлемо","неприемлемо"))))</f>
        <v/>
      </c>
      <c r="N57" s="99" t="str">
        <f t="shared" ref="N57" si="52">IF(OR(L57="",L58=""),"",IF(K57&lt;2,"менее 2,0",IF(K57&gt;60,"более 60,0",ROUND(AVERAGE(L57:L58),1))))</f>
        <v/>
      </c>
      <c r="O57" s="101" t="str">
        <f>IF(N57="","",IF(N57="более 50,0","",IF(N57="менее 2,0","",0.01*N57*VLOOKUP(D57,$S$4:$V$12,4,FALSE))))</f>
        <v/>
      </c>
      <c r="P57" s="107"/>
    </row>
    <row r="58" spans="1:16" x14ac:dyDescent="0.25">
      <c r="A58" s="86"/>
      <c r="B58" s="89"/>
      <c r="C58" s="90"/>
      <c r="D58" s="105"/>
      <c r="E58" s="106"/>
      <c r="F58" s="94"/>
      <c r="G58" s="50"/>
      <c r="H58" s="59" t="str">
        <f t="shared" si="7"/>
        <v/>
      </c>
      <c r="I58" s="40" t="str">
        <f t="shared" si="4"/>
        <v/>
      </c>
      <c r="J58" s="96" t="str">
        <f t="shared" si="8"/>
        <v>0,0%</v>
      </c>
      <c r="K58" s="69" t="e">
        <f t="shared" si="9"/>
        <v>#VALUE!</v>
      </c>
      <c r="L58" s="20" t="str">
        <f t="shared" ref="L58" si="53">IF(G58="","",IF(K58&lt;2,"менее 2,0",IF(K58&gt;60,"более 60,0",ROUND(K58*F57,2))))</f>
        <v/>
      </c>
      <c r="M58" s="98"/>
      <c r="N58" s="100"/>
      <c r="O58" s="102"/>
      <c r="P58" s="108"/>
    </row>
    <row r="59" spans="1:16" x14ac:dyDescent="0.25">
      <c r="A59" s="85">
        <v>17</v>
      </c>
      <c r="B59" s="87"/>
      <c r="C59" s="88"/>
      <c r="D59" s="91">
        <v>1</v>
      </c>
      <c r="E59" s="92"/>
      <c r="F59" s="93">
        <v>1</v>
      </c>
      <c r="G59" s="50"/>
      <c r="H59" s="59" t="str">
        <f t="shared" si="7"/>
        <v/>
      </c>
      <c r="I59" s="40" t="str">
        <f t="shared" si="4"/>
        <v/>
      </c>
      <c r="J59" s="95" t="str">
        <f>IF(OR(G60="",G59=""),"",STDEV(G59:G60)/AVERAGE(G59:G60))</f>
        <v/>
      </c>
      <c r="K59" s="69" t="e">
        <f t="shared" si="9"/>
        <v>#VALUE!</v>
      </c>
      <c r="L59" s="20" t="str">
        <f t="shared" ref="L59" si="54">IF(G59="","",IF(K59&lt;2,"менее 2,0",IF(K59&gt;60,"более 60,0",ROUND(K59*F59,2))))</f>
        <v/>
      </c>
      <c r="M59" s="97" t="str">
        <f>IF(N59="","",IF(N59="более 50,0","",IF(N59="менее 2,0","",IF(0.01*N59*#REF!&gt;#REF!,"приемлемо","неприемлемо"))))</f>
        <v/>
      </c>
      <c r="N59" s="99" t="str">
        <f t="shared" ref="N59" si="55">IF(OR(L59="",L60=""),"",IF(K59&lt;2,"менее 2,0",IF(K59&gt;60,"более 60,0",ROUND(AVERAGE(L59:L60),1))))</f>
        <v/>
      </c>
      <c r="O59" s="101" t="str">
        <f>IF(N59="","",IF(N59="более 50,0","",IF(N59="менее 2,0","",0.01*N59*VLOOKUP(D59,$S$4:$V$12,4,FALSE))))</f>
        <v/>
      </c>
      <c r="P59" s="107"/>
    </row>
    <row r="60" spans="1:16" x14ac:dyDescent="0.25">
      <c r="A60" s="86"/>
      <c r="B60" s="89"/>
      <c r="C60" s="90"/>
      <c r="D60" s="105"/>
      <c r="E60" s="106"/>
      <c r="F60" s="94"/>
      <c r="G60" s="50"/>
      <c r="H60" s="59" t="str">
        <f t="shared" si="7"/>
        <v/>
      </c>
      <c r="I60" s="40" t="str">
        <f t="shared" si="4"/>
        <v/>
      </c>
      <c r="J60" s="96" t="str">
        <f t="shared" si="8"/>
        <v>0,0%</v>
      </c>
      <c r="K60" s="69" t="e">
        <f t="shared" si="9"/>
        <v>#VALUE!</v>
      </c>
      <c r="L60" s="20" t="str">
        <f t="shared" ref="L60" si="56">IF(G60="","",IF(K60&lt;2,"менее 2,0",IF(K60&gt;60,"более 60,0",ROUND(K60*F59,2))))</f>
        <v/>
      </c>
      <c r="M60" s="98"/>
      <c r="N60" s="100"/>
      <c r="O60" s="102"/>
      <c r="P60" s="108"/>
    </row>
    <row r="61" spans="1:16" x14ac:dyDescent="0.25">
      <c r="A61" s="85">
        <v>18</v>
      </c>
      <c r="B61" s="87"/>
      <c r="C61" s="88"/>
      <c r="D61" s="91">
        <v>1</v>
      </c>
      <c r="E61" s="92"/>
      <c r="F61" s="93">
        <v>1</v>
      </c>
      <c r="G61" s="50"/>
      <c r="H61" s="59" t="str">
        <f t="shared" si="7"/>
        <v/>
      </c>
      <c r="I61" s="40" t="str">
        <f t="shared" si="4"/>
        <v/>
      </c>
      <c r="J61" s="95" t="str">
        <f>IF(OR(G62="",G61=""),"",STDEV(G61:G62)/AVERAGE(G61:G62))</f>
        <v/>
      </c>
      <c r="K61" s="69" t="e">
        <f t="shared" si="9"/>
        <v>#VALUE!</v>
      </c>
      <c r="L61" s="20" t="str">
        <f t="shared" ref="L61" si="57">IF(G61="","",IF(K61&lt;2,"менее 2,0",IF(K61&gt;60,"более 60,0",ROUND(K61*F61,2))))</f>
        <v/>
      </c>
      <c r="M61" s="97" t="str">
        <f>IF(N61="","",IF(N61="более 50,0","",IF(N61="менее 2,0","",IF(0.01*N61*#REF!&gt;#REF!,"приемлемо","неприемлемо"))))</f>
        <v/>
      </c>
      <c r="N61" s="99" t="str">
        <f t="shared" ref="N61" si="58">IF(OR(L61="",L62=""),"",IF(K61&lt;2,"менее 2,0",IF(K61&gt;60,"более 60,0",ROUND(AVERAGE(L61:L62),1))))</f>
        <v/>
      </c>
      <c r="O61" s="101" t="str">
        <f>IF(N61="","",IF(N61="более 50,0","",IF(N61="менее 2,0","",0.01*N61*VLOOKUP(D61,$S$4:$V$12,4,FALSE))))</f>
        <v/>
      </c>
      <c r="P61" s="107"/>
    </row>
    <row r="62" spans="1:16" x14ac:dyDescent="0.25">
      <c r="A62" s="86"/>
      <c r="B62" s="89"/>
      <c r="C62" s="90"/>
      <c r="D62" s="105"/>
      <c r="E62" s="106"/>
      <c r="F62" s="94"/>
      <c r="G62" s="50"/>
      <c r="H62" s="59" t="str">
        <f t="shared" si="7"/>
        <v/>
      </c>
      <c r="I62" s="40" t="str">
        <f t="shared" si="4"/>
        <v/>
      </c>
      <c r="J62" s="96" t="str">
        <f t="shared" si="8"/>
        <v>0,0%</v>
      </c>
      <c r="K62" s="69" t="e">
        <f t="shared" si="9"/>
        <v>#VALUE!</v>
      </c>
      <c r="L62" s="20" t="str">
        <f t="shared" ref="L62" si="59">IF(G62="","",IF(K62&lt;2,"менее 2,0",IF(K62&gt;60,"более 60,0",ROUND(K62*F61,2))))</f>
        <v/>
      </c>
      <c r="M62" s="98"/>
      <c r="N62" s="100"/>
      <c r="O62" s="102"/>
      <c r="P62" s="108"/>
    </row>
    <row r="63" spans="1:16" x14ac:dyDescent="0.25">
      <c r="A63" s="85">
        <v>19</v>
      </c>
      <c r="B63" s="87"/>
      <c r="C63" s="88"/>
      <c r="D63" s="91">
        <v>1</v>
      </c>
      <c r="E63" s="92"/>
      <c r="F63" s="93">
        <v>1</v>
      </c>
      <c r="G63" s="50"/>
      <c r="H63" s="59" t="str">
        <f t="shared" si="7"/>
        <v/>
      </c>
      <c r="I63" s="40" t="str">
        <f t="shared" si="4"/>
        <v/>
      </c>
      <c r="J63" s="95" t="str">
        <f>IF(OR(G64="",G63=""),"",STDEV(G63:G64)/AVERAGE(G63:G64))</f>
        <v/>
      </c>
      <c r="K63" s="69" t="e">
        <f t="shared" si="9"/>
        <v>#VALUE!</v>
      </c>
      <c r="L63" s="20" t="str">
        <f t="shared" ref="L63" si="60">IF(G63="","",IF(K63&lt;2,"менее 2,0",IF(K63&gt;60,"более 60,0",ROUND(K63*F63,2))))</f>
        <v/>
      </c>
      <c r="M63" s="97" t="str">
        <f>IF(N63="","",IF(N63="более 50,0","",IF(N63="менее 2,0","",IF(0.01*N63*#REF!&gt;#REF!,"приемлемо","неприемлемо"))))</f>
        <v/>
      </c>
      <c r="N63" s="99" t="str">
        <f t="shared" ref="N63" si="61">IF(OR(L63="",L64=""),"",IF(K63&lt;2,"менее 2,0",IF(K63&gt;60,"более 60,0",ROUND(AVERAGE(L63:L64),1))))</f>
        <v/>
      </c>
      <c r="O63" s="101" t="str">
        <f>IF(N63="","",IF(N63="более 50,0","",IF(N63="менее 2,0","",0.01*N63*VLOOKUP(D63,$S$4:$V$12,4,FALSE))))</f>
        <v/>
      </c>
      <c r="P63" s="107"/>
    </row>
    <row r="64" spans="1:16" x14ac:dyDescent="0.25">
      <c r="A64" s="86"/>
      <c r="B64" s="89"/>
      <c r="C64" s="90"/>
      <c r="D64" s="105"/>
      <c r="E64" s="106"/>
      <c r="F64" s="94"/>
      <c r="G64" s="50"/>
      <c r="H64" s="59" t="str">
        <f t="shared" si="7"/>
        <v/>
      </c>
      <c r="I64" s="40" t="str">
        <f t="shared" si="4"/>
        <v/>
      </c>
      <c r="J64" s="96" t="str">
        <f t="shared" si="8"/>
        <v>0,0%</v>
      </c>
      <c r="K64" s="69" t="e">
        <f t="shared" si="9"/>
        <v>#VALUE!</v>
      </c>
      <c r="L64" s="20" t="str">
        <f t="shared" ref="L64" si="62">IF(G64="","",IF(K64&lt;2,"менее 2,0",IF(K64&gt;60,"более 60,0",ROUND(K64*F63,2))))</f>
        <v/>
      </c>
      <c r="M64" s="98"/>
      <c r="N64" s="100"/>
      <c r="O64" s="102"/>
      <c r="P64" s="108"/>
    </row>
    <row r="65" spans="1:16" x14ac:dyDescent="0.25">
      <c r="A65" s="85">
        <v>20</v>
      </c>
      <c r="B65" s="87"/>
      <c r="C65" s="88"/>
      <c r="D65" s="91">
        <v>1</v>
      </c>
      <c r="E65" s="92"/>
      <c r="F65" s="93">
        <v>1</v>
      </c>
      <c r="G65" s="50"/>
      <c r="H65" s="59" t="str">
        <f t="shared" si="7"/>
        <v/>
      </c>
      <c r="I65" s="40" t="str">
        <f>IF(G65="","",LOG(((G65/G$21)/(1-(G65/G$21)))))</f>
        <v/>
      </c>
      <c r="J65" s="95" t="str">
        <f>IF(OR(G66="",G65=""),"",STDEV(G65:G66)/AVERAGE(G65:G66))</f>
        <v/>
      </c>
      <c r="K65" s="69" t="e">
        <f t="shared" si="9"/>
        <v>#VALUE!</v>
      </c>
      <c r="L65" s="20" t="str">
        <f t="shared" ref="L65" si="63">IF(G65="","",IF(K65&lt;2,"менее 2,0",IF(K65&gt;60,"более 60,0",ROUND(K65*F65,2))))</f>
        <v/>
      </c>
      <c r="M65" s="97" t="str">
        <f>IF(N65="","",IF(N65="более 50,0","",IF(N65="менее 2,0","",IF(0.01*N65*#REF!&gt;#REF!,"приемлемо","неприемлемо"))))</f>
        <v/>
      </c>
      <c r="N65" s="99" t="str">
        <f t="shared" ref="N65" si="64">IF(OR(L65="",L66=""),"",IF(K65&lt;2,"менее 2,0",IF(K65&gt;60,"более 60,0",ROUND(AVERAGE(L65:L66),1))))</f>
        <v/>
      </c>
      <c r="O65" s="101" t="str">
        <f>IF(N65="","",IF(N65="более 50,0","",IF(N65="менее 2,0","",0.01*N65*VLOOKUP(D65,$S$4:$V$12,4,FALSE))))</f>
        <v/>
      </c>
      <c r="P65" s="107"/>
    </row>
    <row r="66" spans="1:16" ht="15.75" thickBot="1" x14ac:dyDescent="0.3">
      <c r="A66" s="86"/>
      <c r="B66" s="89"/>
      <c r="C66" s="90"/>
      <c r="D66" s="105"/>
      <c r="E66" s="106"/>
      <c r="F66" s="94"/>
      <c r="G66" s="50"/>
      <c r="H66" s="59" t="str">
        <f t="shared" si="7"/>
        <v/>
      </c>
      <c r="I66" s="40" t="str">
        <f t="shared" si="4"/>
        <v/>
      </c>
      <c r="J66" s="96" t="str">
        <f>IF(G66=I66,"0,0%",STDEV(G66:I66)/AVERAGE(G66:I66))</f>
        <v>0,0%</v>
      </c>
      <c r="K66" s="69" t="e">
        <f t="shared" si="9"/>
        <v>#VALUE!</v>
      </c>
      <c r="L66" s="20" t="str">
        <f t="shared" ref="L66" si="65">IF(G66="","",IF(K66&lt;2,"менее 2,0",IF(K66&gt;60,"более 60,0",ROUND(K66*F65,2))))</f>
        <v/>
      </c>
      <c r="M66" s="98"/>
      <c r="N66" s="100"/>
      <c r="O66" s="109"/>
      <c r="P66" s="108"/>
    </row>
    <row r="67" spans="1:16" x14ac:dyDescent="0.25">
      <c r="A67" s="85">
        <v>21</v>
      </c>
      <c r="B67" s="87"/>
      <c r="C67" s="88"/>
      <c r="D67" s="91">
        <v>1</v>
      </c>
      <c r="E67" s="92"/>
      <c r="F67" s="93">
        <v>1</v>
      </c>
      <c r="G67" s="50"/>
      <c r="H67" s="59" t="str">
        <f t="shared" si="7"/>
        <v/>
      </c>
      <c r="I67" s="40" t="str">
        <f t="shared" si="4"/>
        <v/>
      </c>
      <c r="J67" s="95" t="str">
        <f>IF(OR(G68="",G67=""),"",STDEV(G67:G68)/AVERAGE(G67:G68))</f>
        <v/>
      </c>
      <c r="K67" s="69" t="e">
        <f t="shared" si="9"/>
        <v>#VALUE!</v>
      </c>
      <c r="L67" s="20" t="str">
        <f t="shared" ref="L67" si="66">IF(G67="","",IF(K67&lt;2,"менее 2,0",IF(K67&gt;60,"более 60,0",ROUND(K67*F67,2))))</f>
        <v/>
      </c>
      <c r="M67" s="97" t="str">
        <f>IF(N67="","",IF(N67="более 50,0","",IF(N67="менее 2,0","",IF(0.01*N67*#REF!&gt;#REF!,"приемлемо","неприемлемо"))))</f>
        <v/>
      </c>
      <c r="N67" s="99" t="str">
        <f t="shared" ref="N67" si="67">IF(OR(L67="",L68=""),"",IF(K67&lt;2,"менее 2,0",IF(K67&gt;60,"более 60,0",ROUND(AVERAGE(L67:L68),1))))</f>
        <v/>
      </c>
      <c r="O67" s="101" t="str">
        <f>IF(N67="","",IF(N67="более 50,0","",IF(N67="менее 2,0","",0.01*N67*VLOOKUP(D67,$S$4:$V$12,4,FALSE))))</f>
        <v/>
      </c>
      <c r="P67" s="107"/>
    </row>
    <row r="68" spans="1:16" x14ac:dyDescent="0.25">
      <c r="A68" s="86"/>
      <c r="B68" s="89"/>
      <c r="C68" s="90"/>
      <c r="D68" s="105"/>
      <c r="E68" s="106"/>
      <c r="F68" s="94"/>
      <c r="G68" s="50"/>
      <c r="H68" s="59" t="str">
        <f t="shared" si="7"/>
        <v/>
      </c>
      <c r="I68" s="40" t="str">
        <f t="shared" si="4"/>
        <v/>
      </c>
      <c r="J68" s="96" t="str">
        <f>IF(G68=I68,"0,0%",STDEV(G68:I68)/AVERAGE(G68:I68))</f>
        <v>0,0%</v>
      </c>
      <c r="K68" s="69" t="e">
        <f t="shared" si="9"/>
        <v>#VALUE!</v>
      </c>
      <c r="L68" s="20" t="str">
        <f t="shared" ref="L68" si="68">IF(G68="","",IF(K68&lt;2,"менее 2,0",IF(K68&gt;60,"более 60,0",ROUND(K68*F67,2))))</f>
        <v/>
      </c>
      <c r="M68" s="98"/>
      <c r="N68" s="100"/>
      <c r="O68" s="102"/>
      <c r="P68" s="108"/>
    </row>
    <row r="69" spans="1:16" x14ac:dyDescent="0.25">
      <c r="A69" s="85">
        <v>22</v>
      </c>
      <c r="B69" s="87"/>
      <c r="C69" s="88"/>
      <c r="D69" s="91">
        <v>1</v>
      </c>
      <c r="E69" s="92"/>
      <c r="F69" s="93">
        <v>1</v>
      </c>
      <c r="G69" s="50"/>
      <c r="H69" s="59" t="str">
        <f t="shared" si="7"/>
        <v/>
      </c>
      <c r="I69" s="40" t="str">
        <f t="shared" si="4"/>
        <v/>
      </c>
      <c r="J69" s="95" t="str">
        <f>IF(OR(G70="",G69=""),"",STDEV(G69:G70)/AVERAGE(G69:G70))</f>
        <v/>
      </c>
      <c r="K69" s="69" t="e">
        <f t="shared" si="9"/>
        <v>#VALUE!</v>
      </c>
      <c r="L69" s="20" t="str">
        <f t="shared" ref="L69" si="69">IF(G69="","",IF(K69&lt;2,"менее 2,0",IF(K69&gt;60,"более 60,0",ROUND(K69*F69,2))))</f>
        <v/>
      </c>
      <c r="M69" s="97" t="str">
        <f>IF(N69="","",IF(N69="более 50,0","",IF(N69="менее 2,0","",IF(0.01*N69*#REF!&gt;#REF!,"приемлемо","неприемлемо"))))</f>
        <v/>
      </c>
      <c r="N69" s="99" t="str">
        <f t="shared" ref="N69" si="70">IF(OR(L69="",L70=""),"",IF(K69&lt;2,"менее 2,0",IF(K69&gt;60,"более 60,0",ROUND(AVERAGE(L69:L70),1))))</f>
        <v/>
      </c>
      <c r="O69" s="101" t="str">
        <f>IF(N69="","",IF(N69="более 50,0","",IF(N69="менее 2,0","",0.01*N69*VLOOKUP(D69,$S$4:$V$12,4,FALSE))))</f>
        <v/>
      </c>
      <c r="P69" s="107"/>
    </row>
    <row r="70" spans="1:16" x14ac:dyDescent="0.25">
      <c r="A70" s="86"/>
      <c r="B70" s="89"/>
      <c r="C70" s="90"/>
      <c r="D70" s="105"/>
      <c r="E70" s="106"/>
      <c r="F70" s="94"/>
      <c r="G70" s="50"/>
      <c r="H70" s="59" t="str">
        <f t="shared" si="7"/>
        <v/>
      </c>
      <c r="I70" s="40" t="str">
        <f t="shared" si="4"/>
        <v/>
      </c>
      <c r="J70" s="96" t="str">
        <f>IF(G70=I70,"0,0%",STDEV(G70:I70)/AVERAGE(G70:I70))</f>
        <v>0,0%</v>
      </c>
      <c r="K70" s="69" t="e">
        <f t="shared" si="9"/>
        <v>#VALUE!</v>
      </c>
      <c r="L70" s="20" t="str">
        <f t="shared" ref="L70" si="71">IF(G70="","",IF(K70&lt;2,"менее 2,0",IF(K70&gt;60,"более 60,0",ROUND(K70*F69,2))))</f>
        <v/>
      </c>
      <c r="M70" s="98"/>
      <c r="N70" s="100"/>
      <c r="O70" s="102"/>
      <c r="P70" s="108"/>
    </row>
    <row r="71" spans="1:16" x14ac:dyDescent="0.25">
      <c r="A71" s="85">
        <v>23</v>
      </c>
      <c r="B71" s="87"/>
      <c r="C71" s="88"/>
      <c r="D71" s="91">
        <v>1</v>
      </c>
      <c r="E71" s="92"/>
      <c r="F71" s="93">
        <v>1</v>
      </c>
      <c r="G71" s="50"/>
      <c r="H71" s="59" t="str">
        <f t="shared" si="7"/>
        <v/>
      </c>
      <c r="I71" s="40" t="str">
        <f t="shared" si="4"/>
        <v/>
      </c>
      <c r="J71" s="95" t="str">
        <f>IF(OR(G72="",G71=""),"",STDEV(G71:G72)/AVERAGE(G71:G72))</f>
        <v/>
      </c>
      <c r="K71" s="69" t="e">
        <f t="shared" si="9"/>
        <v>#VALUE!</v>
      </c>
      <c r="L71" s="20" t="str">
        <f t="shared" ref="L71" si="72">IF(G71="","",IF(K71&lt;2,"менее 2,0",IF(K71&gt;60,"более 60,0",ROUND(K71*F71,2))))</f>
        <v/>
      </c>
      <c r="M71" s="97" t="str">
        <f>IF(N71="","",IF(N71="более 50,0","",IF(N71="менее 2,0","",IF(0.01*N71*#REF!&gt;#REF!,"приемлемо","неприемлемо"))))</f>
        <v/>
      </c>
      <c r="N71" s="99" t="str">
        <f t="shared" ref="N71" si="73">IF(OR(L71="",L72=""),"",IF(K71&lt;2,"менее 2,0",IF(K71&gt;60,"более 60,0",ROUND(AVERAGE(L71:L72),1))))</f>
        <v/>
      </c>
      <c r="O71" s="101" t="str">
        <f>IF(N71="","",IF(N71="более 50,0","",IF(N71="менее 2,0","",0.01*N71*VLOOKUP(D71,$S$4:$V$12,4,FALSE))))</f>
        <v/>
      </c>
      <c r="P71" s="107"/>
    </row>
    <row r="72" spans="1:16" x14ac:dyDescent="0.25">
      <c r="A72" s="86"/>
      <c r="B72" s="89"/>
      <c r="C72" s="90"/>
      <c r="D72" s="105"/>
      <c r="E72" s="106"/>
      <c r="F72" s="94"/>
      <c r="G72" s="50"/>
      <c r="H72" s="59" t="str">
        <f t="shared" si="7"/>
        <v/>
      </c>
      <c r="I72" s="40" t="str">
        <f t="shared" si="4"/>
        <v/>
      </c>
      <c r="J72" s="96" t="str">
        <f>IF(G72=I72,"0,0%",STDEV(G72:I72)/AVERAGE(G72:I72))</f>
        <v>0,0%</v>
      </c>
      <c r="K72" s="69" t="e">
        <f t="shared" si="9"/>
        <v>#VALUE!</v>
      </c>
      <c r="L72" s="20" t="str">
        <f t="shared" ref="L72" si="74">IF(G72="","",IF(K72&lt;2,"менее 2,0",IF(K72&gt;60,"более 60,0",ROUND(K72*F71,2))))</f>
        <v/>
      </c>
      <c r="M72" s="98"/>
      <c r="N72" s="100"/>
      <c r="O72" s="102"/>
      <c r="P72" s="108"/>
    </row>
    <row r="73" spans="1:16" x14ac:dyDescent="0.25">
      <c r="A73" s="85">
        <v>24</v>
      </c>
      <c r="B73" s="87"/>
      <c r="C73" s="88"/>
      <c r="D73" s="91">
        <v>1</v>
      </c>
      <c r="E73" s="92"/>
      <c r="F73" s="93">
        <v>1</v>
      </c>
      <c r="G73" s="50"/>
      <c r="H73" s="59" t="str">
        <f t="shared" si="7"/>
        <v/>
      </c>
      <c r="I73" s="40" t="str">
        <f t="shared" si="4"/>
        <v/>
      </c>
      <c r="J73" s="95" t="str">
        <f>IF(OR(G74="",G73=""),"",STDEV(G73:G74)/AVERAGE(G73:G74))</f>
        <v/>
      </c>
      <c r="K73" s="69" t="e">
        <f t="shared" si="9"/>
        <v>#VALUE!</v>
      </c>
      <c r="L73" s="20" t="str">
        <f t="shared" ref="L73" si="75">IF(G73="","",IF(K73&lt;2,"менее 2,0",IF(K73&gt;60,"более 60,0",ROUND(K73*F73,2))))</f>
        <v/>
      </c>
      <c r="M73" s="97" t="str">
        <f>IF(N73="","",IF(N73="более 50,0","",IF(N73="менее 2,0","",IF(0.01*N73*#REF!&gt;#REF!,"приемлемо","неприемлемо"))))</f>
        <v/>
      </c>
      <c r="N73" s="99" t="str">
        <f t="shared" ref="N73" si="76">IF(OR(L73="",L74=""),"",IF(K73&lt;2,"менее 2,0",IF(K73&gt;60,"более 60,0",ROUND(AVERAGE(L73:L74),1))))</f>
        <v/>
      </c>
      <c r="O73" s="101" t="str">
        <f>IF(N73="","",IF(N73="более 50,0","",IF(N73="менее 2,0","",0.01*N73*VLOOKUP(D73,$S$4:$V$12,4,FALSE))))</f>
        <v/>
      </c>
      <c r="P73" s="107"/>
    </row>
    <row r="74" spans="1:16" x14ac:dyDescent="0.25">
      <c r="A74" s="86"/>
      <c r="B74" s="89"/>
      <c r="C74" s="90"/>
      <c r="D74" s="105"/>
      <c r="E74" s="106"/>
      <c r="F74" s="94"/>
      <c r="G74" s="50"/>
      <c r="H74" s="59" t="str">
        <f t="shared" si="7"/>
        <v/>
      </c>
      <c r="I74" s="40" t="str">
        <f t="shared" si="4"/>
        <v/>
      </c>
      <c r="J74" s="96" t="str">
        <f>IF(G74=I74,"0,0%",STDEV(G74:I74)/AVERAGE(G74:I74))</f>
        <v>0,0%</v>
      </c>
      <c r="K74" s="69" t="e">
        <f t="shared" si="9"/>
        <v>#VALUE!</v>
      </c>
      <c r="L74" s="20" t="str">
        <f t="shared" ref="L74" si="77">IF(G74="","",IF(K74&lt;2,"менее 2,0",IF(K74&gt;60,"более 60,0",ROUND(K74*F73,2))))</f>
        <v/>
      </c>
      <c r="M74" s="98"/>
      <c r="N74" s="100"/>
      <c r="O74" s="102"/>
      <c r="P74" s="108"/>
    </row>
    <row r="75" spans="1:16" x14ac:dyDescent="0.25">
      <c r="A75" s="85">
        <v>25</v>
      </c>
      <c r="B75" s="87"/>
      <c r="C75" s="88"/>
      <c r="D75" s="91">
        <v>1</v>
      </c>
      <c r="E75" s="92"/>
      <c r="F75" s="93">
        <v>1</v>
      </c>
      <c r="G75" s="50"/>
      <c r="H75" s="59" t="str">
        <f t="shared" si="7"/>
        <v/>
      </c>
      <c r="I75" s="40" t="str">
        <f t="shared" si="4"/>
        <v/>
      </c>
      <c r="J75" s="95" t="str">
        <f>IF(OR(G76="",G75=""),"",STDEV(G75:G76)/AVERAGE(G75:G76))</f>
        <v/>
      </c>
      <c r="K75" s="69" t="e">
        <f t="shared" si="9"/>
        <v>#VALUE!</v>
      </c>
      <c r="L75" s="20" t="str">
        <f t="shared" ref="L75" si="78">IF(G75="","",IF(K75&lt;2,"менее 2,0",IF(K75&gt;60,"более 60,0",ROUND(K75*F75,2))))</f>
        <v/>
      </c>
      <c r="M75" s="97" t="str">
        <f>IF(N75="","",IF(N75="более 50,0","",IF(N75="менее 2,0","",IF(0.01*N75*#REF!&gt;#REF!,"приемлемо","неприемлемо"))))</f>
        <v/>
      </c>
      <c r="N75" s="99" t="str">
        <f t="shared" ref="N75" si="79">IF(OR(L75="",L76=""),"",IF(K75&lt;2,"менее 2,0",IF(K75&gt;60,"более 60,0",ROUND(AVERAGE(L75:L76),1))))</f>
        <v/>
      </c>
      <c r="O75" s="101" t="str">
        <f>IF(N75="","",IF(N75="более 50,0","",IF(N75="менее 2,0","",0.01*N75*VLOOKUP(D75,$S$4:$V$12,4,FALSE))))</f>
        <v/>
      </c>
      <c r="P75" s="107"/>
    </row>
    <row r="76" spans="1:16" x14ac:dyDescent="0.25">
      <c r="A76" s="86"/>
      <c r="B76" s="89"/>
      <c r="C76" s="90"/>
      <c r="D76" s="105"/>
      <c r="E76" s="106"/>
      <c r="F76" s="94"/>
      <c r="G76" s="50"/>
      <c r="H76" s="59" t="str">
        <f t="shared" si="7"/>
        <v/>
      </c>
      <c r="I76" s="40" t="str">
        <f t="shared" si="4"/>
        <v/>
      </c>
      <c r="J76" s="96" t="str">
        <f>IF(G76=I76,"0,0%",STDEV(G76:I76)/AVERAGE(G76:I76))</f>
        <v>0,0%</v>
      </c>
      <c r="K76" s="69" t="e">
        <f t="shared" si="9"/>
        <v>#VALUE!</v>
      </c>
      <c r="L76" s="20" t="str">
        <f t="shared" ref="L76" si="80">IF(G76="","",IF(K76&lt;2,"менее 2,0",IF(K76&gt;60,"более 60,0",ROUND(K76*F75,2))))</f>
        <v/>
      </c>
      <c r="M76" s="98"/>
      <c r="N76" s="100"/>
      <c r="O76" s="102"/>
      <c r="P76" s="108"/>
    </row>
    <row r="77" spans="1:16" x14ac:dyDescent="0.25">
      <c r="A77" s="85">
        <v>26</v>
      </c>
      <c r="B77" s="87"/>
      <c r="C77" s="88"/>
      <c r="D77" s="91">
        <v>1</v>
      </c>
      <c r="E77" s="92"/>
      <c r="F77" s="93">
        <v>1</v>
      </c>
      <c r="G77" s="50"/>
      <c r="H77" s="59" t="str">
        <f t="shared" si="7"/>
        <v/>
      </c>
      <c r="I77" s="40" t="str">
        <f t="shared" si="4"/>
        <v/>
      </c>
      <c r="J77" s="95" t="str">
        <f>IF(OR(G78="",G77=""),"",STDEV(G77:G78)/AVERAGE(G77:G78))</f>
        <v/>
      </c>
      <c r="K77" s="69" t="e">
        <f t="shared" si="9"/>
        <v>#VALUE!</v>
      </c>
      <c r="L77" s="20" t="str">
        <f t="shared" ref="L77" si="81">IF(G77="","",IF(K77&lt;2,"менее 2,0",IF(K77&gt;60,"более 60,0",ROUND(K77*F77,2))))</f>
        <v/>
      </c>
      <c r="M77" s="97" t="str">
        <f>IF(N77="","",IF(N77="более 50,0","",IF(N77="менее 2,0","",IF(0.01*N77*#REF!&gt;#REF!,"приемлемо","неприемлемо"))))</f>
        <v/>
      </c>
      <c r="N77" s="99" t="str">
        <f t="shared" ref="N77" si="82">IF(OR(L77="",L78=""),"",IF(K77&lt;2,"менее 2,0",IF(K77&gt;60,"более 60,0",ROUND(AVERAGE(L77:L78),1))))</f>
        <v/>
      </c>
      <c r="O77" s="101" t="str">
        <f>IF(N77="","",IF(N77="более 50,0","",IF(N77="менее 2,0","",0.01*N77*VLOOKUP(D77,$S$4:$V$12,4,FALSE))))</f>
        <v/>
      </c>
      <c r="P77" s="107"/>
    </row>
    <row r="78" spans="1:16" x14ac:dyDescent="0.25">
      <c r="A78" s="86"/>
      <c r="B78" s="89"/>
      <c r="C78" s="90"/>
      <c r="D78" s="105"/>
      <c r="E78" s="106"/>
      <c r="F78" s="94"/>
      <c r="G78" s="50"/>
      <c r="H78" s="59" t="str">
        <f t="shared" si="7"/>
        <v/>
      </c>
      <c r="I78" s="40" t="str">
        <f t="shared" si="4"/>
        <v/>
      </c>
      <c r="J78" s="96" t="str">
        <f>IF(G78=I78,"0,0%",STDEV(G78:I78)/AVERAGE(G78:I78))</f>
        <v>0,0%</v>
      </c>
      <c r="K78" s="69" t="e">
        <f t="shared" si="9"/>
        <v>#VALUE!</v>
      </c>
      <c r="L78" s="20" t="str">
        <f t="shared" ref="L78" si="83">IF(G78="","",IF(K78&lt;2,"менее 2,0",IF(K78&gt;60,"более 60,0",ROUND(K78*F77,2))))</f>
        <v/>
      </c>
      <c r="M78" s="98"/>
      <c r="N78" s="100"/>
      <c r="O78" s="102"/>
      <c r="P78" s="108"/>
    </row>
    <row r="79" spans="1:16" x14ac:dyDescent="0.25">
      <c r="A79" s="85">
        <v>27</v>
      </c>
      <c r="B79" s="87"/>
      <c r="C79" s="88"/>
      <c r="D79" s="91">
        <v>1</v>
      </c>
      <c r="E79" s="92"/>
      <c r="F79" s="93">
        <v>1</v>
      </c>
      <c r="G79" s="50"/>
      <c r="H79" s="59" t="str">
        <f t="shared" si="7"/>
        <v/>
      </c>
      <c r="I79" s="40" t="str">
        <f t="shared" si="4"/>
        <v/>
      </c>
      <c r="J79" s="95" t="str">
        <f>IF(OR(G80="",G79=""),"",STDEV(G79:G80)/AVERAGE(G79:G80))</f>
        <v/>
      </c>
      <c r="K79" s="69" t="e">
        <f t="shared" si="9"/>
        <v>#VALUE!</v>
      </c>
      <c r="L79" s="20" t="str">
        <f t="shared" ref="L79" si="84">IF(G79="","",IF(K79&lt;2,"менее 2,0",IF(K79&gt;60,"более 60,0",ROUND(K79*F79,2))))</f>
        <v/>
      </c>
      <c r="M79" s="97" t="str">
        <f>IF(N79="","",IF(N79="более 50,0","",IF(N79="менее 2,0","",IF(0.01*N79*#REF!&gt;#REF!,"приемлемо","неприемлемо"))))</f>
        <v/>
      </c>
      <c r="N79" s="99" t="str">
        <f t="shared" ref="N79" si="85">IF(OR(L79="",L80=""),"",IF(K79&lt;2,"менее 2,0",IF(K79&gt;60,"более 60,0",ROUND(AVERAGE(L79:L80),1))))</f>
        <v/>
      </c>
      <c r="O79" s="101" t="str">
        <f>IF(N79="","",IF(N79="более 50,0","",IF(N79="менее 2,0","",0.01*N79*VLOOKUP(D79,$S$4:$V$12,4,FALSE))))</f>
        <v/>
      </c>
      <c r="P79" s="107"/>
    </row>
    <row r="80" spans="1:16" x14ac:dyDescent="0.25">
      <c r="A80" s="86"/>
      <c r="B80" s="89"/>
      <c r="C80" s="90"/>
      <c r="D80" s="105"/>
      <c r="E80" s="106"/>
      <c r="F80" s="94"/>
      <c r="G80" s="50"/>
      <c r="H80" s="59" t="str">
        <f t="shared" si="7"/>
        <v/>
      </c>
      <c r="I80" s="40" t="str">
        <f t="shared" si="4"/>
        <v/>
      </c>
      <c r="J80" s="96" t="str">
        <f>IF(G80=I80,"0,0%",STDEV(G80:I80)/AVERAGE(G80:I80))</f>
        <v>0,0%</v>
      </c>
      <c r="K80" s="69" t="e">
        <f t="shared" si="9"/>
        <v>#VALUE!</v>
      </c>
      <c r="L80" s="20" t="str">
        <f t="shared" ref="L80" si="86">IF(G80="","",IF(K80&lt;2,"менее 2,0",IF(K80&gt;60,"более 60,0",ROUND(K80*F79,2))))</f>
        <v/>
      </c>
      <c r="M80" s="98"/>
      <c r="N80" s="100"/>
      <c r="O80" s="102"/>
      <c r="P80" s="108"/>
    </row>
    <row r="81" spans="1:16" x14ac:dyDescent="0.25">
      <c r="A81" s="85">
        <v>28</v>
      </c>
      <c r="B81" s="87"/>
      <c r="C81" s="88"/>
      <c r="D81" s="91">
        <v>1</v>
      </c>
      <c r="E81" s="92"/>
      <c r="F81" s="93">
        <v>1</v>
      </c>
      <c r="G81" s="50"/>
      <c r="H81" s="59" t="str">
        <f t="shared" si="7"/>
        <v/>
      </c>
      <c r="I81" s="40" t="str">
        <f t="shared" si="4"/>
        <v/>
      </c>
      <c r="J81" s="95" t="str">
        <f>IF(OR(G82="",G81=""),"",STDEV(G81:G82)/AVERAGE(G81:G82))</f>
        <v/>
      </c>
      <c r="K81" s="69" t="e">
        <f t="shared" si="9"/>
        <v>#VALUE!</v>
      </c>
      <c r="L81" s="20" t="str">
        <f t="shared" ref="L81" si="87">IF(G81="","",IF(K81&lt;2,"менее 2,0",IF(K81&gt;60,"более 60,0",ROUND(K81*F81,2))))</f>
        <v/>
      </c>
      <c r="M81" s="97" t="str">
        <f>IF(N81="","",IF(N81="более 50,0","",IF(N81="менее 2,0","",IF(0.01*N81*#REF!&gt;#REF!,"приемлемо","неприемлемо"))))</f>
        <v/>
      </c>
      <c r="N81" s="99" t="str">
        <f t="shared" ref="N81" si="88">IF(OR(L81="",L82=""),"",IF(K81&lt;2,"менее 2,0",IF(K81&gt;60,"более 60,0",ROUND(AVERAGE(L81:L82),1))))</f>
        <v/>
      </c>
      <c r="O81" s="101" t="str">
        <f>IF(N81="","",IF(N81="более 50,0","",IF(N81="менее 2,0","",0.01*N81*VLOOKUP(D81,$S$4:$V$12,4,FALSE))))</f>
        <v/>
      </c>
      <c r="P81" s="107"/>
    </row>
    <row r="82" spans="1:16" ht="15.75" thickBot="1" x14ac:dyDescent="0.3">
      <c r="A82" s="86"/>
      <c r="B82" s="89"/>
      <c r="C82" s="90"/>
      <c r="D82" s="105"/>
      <c r="E82" s="106"/>
      <c r="F82" s="94"/>
      <c r="G82" s="50"/>
      <c r="H82" s="59" t="str">
        <f t="shared" si="7"/>
        <v/>
      </c>
      <c r="I82" s="40" t="str">
        <f t="shared" si="4"/>
        <v/>
      </c>
      <c r="J82" s="96" t="str">
        <f>IF(G82=I82,"0,0%",STDEV(G82:I82)/AVERAGE(G82:I82))</f>
        <v>0,0%</v>
      </c>
      <c r="K82" s="70" t="e">
        <f t="shared" si="9"/>
        <v>#VALUE!</v>
      </c>
      <c r="L82" s="20" t="str">
        <f t="shared" ref="L82" si="89">IF(G82="","",IF(K82&lt;2,"менее 2,0",IF(K82&gt;60,"более 60,0",ROUND(K82*F81,2))))</f>
        <v/>
      </c>
      <c r="M82" s="98"/>
      <c r="N82" s="100"/>
      <c r="O82" s="109"/>
      <c r="P82" s="108"/>
    </row>
  </sheetData>
  <mergeCells count="306">
    <mergeCell ref="A2:I2"/>
    <mergeCell ref="B1:D1"/>
    <mergeCell ref="E1:G1"/>
    <mergeCell ref="O81:O82"/>
    <mergeCell ref="P81:P82"/>
    <mergeCell ref="D82:E82"/>
    <mergeCell ref="O79:O80"/>
    <mergeCell ref="P79:P80"/>
    <mergeCell ref="D80:E80"/>
    <mergeCell ref="A81:A82"/>
    <mergeCell ref="B81:C82"/>
    <mergeCell ref="D81:E81"/>
    <mergeCell ref="F81:F82"/>
    <mergeCell ref="J81:J82"/>
    <mergeCell ref="M81:M82"/>
    <mergeCell ref="N81:N82"/>
    <mergeCell ref="B79:C80"/>
    <mergeCell ref="D79:E79"/>
    <mergeCell ref="F79:F80"/>
    <mergeCell ref="J79:J80"/>
    <mergeCell ref="M79:M80"/>
    <mergeCell ref="N79:N80"/>
    <mergeCell ref="O77:O78"/>
    <mergeCell ref="P77:P78"/>
    <mergeCell ref="D78:E78"/>
    <mergeCell ref="A79:A80"/>
    <mergeCell ref="A75:A76"/>
    <mergeCell ref="B75:C76"/>
    <mergeCell ref="D75:E75"/>
    <mergeCell ref="F75:F76"/>
    <mergeCell ref="J75:J76"/>
    <mergeCell ref="M75:M76"/>
    <mergeCell ref="N75:N76"/>
    <mergeCell ref="O75:O76"/>
    <mergeCell ref="P75:P76"/>
    <mergeCell ref="D76:E76"/>
    <mergeCell ref="A77:A78"/>
    <mergeCell ref="B77:C78"/>
    <mergeCell ref="D77:E77"/>
    <mergeCell ref="F77:F78"/>
    <mergeCell ref="J77:J78"/>
    <mergeCell ref="M77:M78"/>
    <mergeCell ref="N77:N78"/>
    <mergeCell ref="A73:A74"/>
    <mergeCell ref="B73:C74"/>
    <mergeCell ref="D73:E73"/>
    <mergeCell ref="F73:F74"/>
    <mergeCell ref="J73:J74"/>
    <mergeCell ref="M73:M74"/>
    <mergeCell ref="N73:N74"/>
    <mergeCell ref="O73:O74"/>
    <mergeCell ref="P73:P74"/>
    <mergeCell ref="D74:E74"/>
    <mergeCell ref="A71:A72"/>
    <mergeCell ref="B71:C72"/>
    <mergeCell ref="D71:E71"/>
    <mergeCell ref="F71:F72"/>
    <mergeCell ref="J71:J72"/>
    <mergeCell ref="M71:M72"/>
    <mergeCell ref="N71:N72"/>
    <mergeCell ref="O71:O72"/>
    <mergeCell ref="P71:P72"/>
    <mergeCell ref="D72:E72"/>
    <mergeCell ref="A69:A70"/>
    <mergeCell ref="B69:C70"/>
    <mergeCell ref="D69:E69"/>
    <mergeCell ref="F69:F70"/>
    <mergeCell ref="J69:J70"/>
    <mergeCell ref="M69:M70"/>
    <mergeCell ref="N69:N70"/>
    <mergeCell ref="O69:O70"/>
    <mergeCell ref="P69:P70"/>
    <mergeCell ref="D70:E70"/>
    <mergeCell ref="A67:A68"/>
    <mergeCell ref="B67:C68"/>
    <mergeCell ref="D67:E67"/>
    <mergeCell ref="F67:F68"/>
    <mergeCell ref="J67:J68"/>
    <mergeCell ref="M67:M68"/>
    <mergeCell ref="N67:N68"/>
    <mergeCell ref="O67:O68"/>
    <mergeCell ref="P67:P68"/>
    <mergeCell ref="D68:E68"/>
    <mergeCell ref="A65:A66"/>
    <mergeCell ref="B65:C66"/>
    <mergeCell ref="D65:E65"/>
    <mergeCell ref="F65:F66"/>
    <mergeCell ref="J65:J66"/>
    <mergeCell ref="M65:M66"/>
    <mergeCell ref="N65:N66"/>
    <mergeCell ref="O65:O66"/>
    <mergeCell ref="P65:P66"/>
    <mergeCell ref="D66:E66"/>
    <mergeCell ref="A63:A64"/>
    <mergeCell ref="B63:C64"/>
    <mergeCell ref="D63:E63"/>
    <mergeCell ref="F63:F64"/>
    <mergeCell ref="J63:J64"/>
    <mergeCell ref="M63:M64"/>
    <mergeCell ref="N63:N64"/>
    <mergeCell ref="O63:O64"/>
    <mergeCell ref="P63:P64"/>
    <mergeCell ref="D64:E64"/>
    <mergeCell ref="A61:A62"/>
    <mergeCell ref="B61:C62"/>
    <mergeCell ref="D61:E61"/>
    <mergeCell ref="F61:F62"/>
    <mergeCell ref="J61:J62"/>
    <mergeCell ref="M61:M62"/>
    <mergeCell ref="N61:N62"/>
    <mergeCell ref="O61:O62"/>
    <mergeCell ref="P61:P62"/>
    <mergeCell ref="D62:E62"/>
    <mergeCell ref="A59:A60"/>
    <mergeCell ref="B59:C60"/>
    <mergeCell ref="D59:E59"/>
    <mergeCell ref="F59:F60"/>
    <mergeCell ref="J59:J60"/>
    <mergeCell ref="M59:M60"/>
    <mergeCell ref="N59:N60"/>
    <mergeCell ref="O59:O60"/>
    <mergeCell ref="P59:P60"/>
    <mergeCell ref="D60:E60"/>
    <mergeCell ref="A57:A58"/>
    <mergeCell ref="B57:C58"/>
    <mergeCell ref="D57:E57"/>
    <mergeCell ref="F57:F58"/>
    <mergeCell ref="J57:J58"/>
    <mergeCell ref="M57:M58"/>
    <mergeCell ref="N57:N58"/>
    <mergeCell ref="O57:O58"/>
    <mergeCell ref="P57:P58"/>
    <mergeCell ref="D58:E58"/>
    <mergeCell ref="A55:A56"/>
    <mergeCell ref="B55:C56"/>
    <mergeCell ref="D55:E55"/>
    <mergeCell ref="F55:F56"/>
    <mergeCell ref="J55:J56"/>
    <mergeCell ref="M55:M56"/>
    <mergeCell ref="N55:N56"/>
    <mergeCell ref="O55:O56"/>
    <mergeCell ref="P55:P56"/>
    <mergeCell ref="D56:E56"/>
    <mergeCell ref="A53:A54"/>
    <mergeCell ref="B53:C54"/>
    <mergeCell ref="D53:E53"/>
    <mergeCell ref="F53:F54"/>
    <mergeCell ref="J53:J54"/>
    <mergeCell ref="M53:M54"/>
    <mergeCell ref="N53:N54"/>
    <mergeCell ref="O53:O54"/>
    <mergeCell ref="P53:P54"/>
    <mergeCell ref="D54:E54"/>
    <mergeCell ref="A51:A52"/>
    <mergeCell ref="B51:C52"/>
    <mergeCell ref="D51:E51"/>
    <mergeCell ref="F51:F52"/>
    <mergeCell ref="J51:J52"/>
    <mergeCell ref="M51:M52"/>
    <mergeCell ref="N51:N52"/>
    <mergeCell ref="O51:O52"/>
    <mergeCell ref="P51:P52"/>
    <mergeCell ref="D52:E52"/>
    <mergeCell ref="A49:A50"/>
    <mergeCell ref="B49:C50"/>
    <mergeCell ref="D49:E49"/>
    <mergeCell ref="F49:F50"/>
    <mergeCell ref="J49:J50"/>
    <mergeCell ref="M49:M50"/>
    <mergeCell ref="N49:N50"/>
    <mergeCell ref="O49:O50"/>
    <mergeCell ref="P49:P50"/>
    <mergeCell ref="D50:E50"/>
    <mergeCell ref="A47:A48"/>
    <mergeCell ref="B47:C48"/>
    <mergeCell ref="D47:E47"/>
    <mergeCell ref="F47:F48"/>
    <mergeCell ref="J47:J48"/>
    <mergeCell ref="M47:M48"/>
    <mergeCell ref="N47:N48"/>
    <mergeCell ref="O47:O48"/>
    <mergeCell ref="P47:P48"/>
    <mergeCell ref="D48:E48"/>
    <mergeCell ref="A45:A46"/>
    <mergeCell ref="B45:C46"/>
    <mergeCell ref="D45:E45"/>
    <mergeCell ref="F45:F46"/>
    <mergeCell ref="J45:J46"/>
    <mergeCell ref="M45:M46"/>
    <mergeCell ref="N45:N46"/>
    <mergeCell ref="O45:O46"/>
    <mergeCell ref="P45:P46"/>
    <mergeCell ref="D46:E46"/>
    <mergeCell ref="A43:A44"/>
    <mergeCell ref="B43:C44"/>
    <mergeCell ref="D43:E43"/>
    <mergeCell ref="F43:F44"/>
    <mergeCell ref="J43:J44"/>
    <mergeCell ref="M43:M44"/>
    <mergeCell ref="N43:N44"/>
    <mergeCell ref="O43:O44"/>
    <mergeCell ref="P43:P44"/>
    <mergeCell ref="D44:E44"/>
    <mergeCell ref="A41:A42"/>
    <mergeCell ref="B41:C42"/>
    <mergeCell ref="D41:E41"/>
    <mergeCell ref="F41:F42"/>
    <mergeCell ref="J41:J42"/>
    <mergeCell ref="M41:M42"/>
    <mergeCell ref="N41:N42"/>
    <mergeCell ref="O41:O42"/>
    <mergeCell ref="P41:P42"/>
    <mergeCell ref="D42:E42"/>
    <mergeCell ref="A39:A40"/>
    <mergeCell ref="B39:C40"/>
    <mergeCell ref="D39:E39"/>
    <mergeCell ref="F39:F40"/>
    <mergeCell ref="J39:J40"/>
    <mergeCell ref="M39:M40"/>
    <mergeCell ref="N39:N40"/>
    <mergeCell ref="O39:O40"/>
    <mergeCell ref="P39:P40"/>
    <mergeCell ref="D40:E40"/>
    <mergeCell ref="A37:A38"/>
    <mergeCell ref="B37:C38"/>
    <mergeCell ref="D37:E37"/>
    <mergeCell ref="F37:F38"/>
    <mergeCell ref="J37:J38"/>
    <mergeCell ref="M37:M38"/>
    <mergeCell ref="N37:N38"/>
    <mergeCell ref="O37:O38"/>
    <mergeCell ref="P37:P38"/>
    <mergeCell ref="D38:E38"/>
    <mergeCell ref="A35:A36"/>
    <mergeCell ref="B35:C36"/>
    <mergeCell ref="D35:E35"/>
    <mergeCell ref="F35:F36"/>
    <mergeCell ref="J35:J36"/>
    <mergeCell ref="M35:M36"/>
    <mergeCell ref="N35:N36"/>
    <mergeCell ref="O35:O36"/>
    <mergeCell ref="P35:P36"/>
    <mergeCell ref="D36:E36"/>
    <mergeCell ref="A33:A34"/>
    <mergeCell ref="B33:C34"/>
    <mergeCell ref="D33:E33"/>
    <mergeCell ref="F33:F34"/>
    <mergeCell ref="J33:J34"/>
    <mergeCell ref="M33:M34"/>
    <mergeCell ref="N33:N34"/>
    <mergeCell ref="O33:O34"/>
    <mergeCell ref="P33:P34"/>
    <mergeCell ref="D34:E34"/>
    <mergeCell ref="A31:A32"/>
    <mergeCell ref="B31:C32"/>
    <mergeCell ref="D31:E31"/>
    <mergeCell ref="F31:F32"/>
    <mergeCell ref="J31:J32"/>
    <mergeCell ref="M31:M32"/>
    <mergeCell ref="N31:N32"/>
    <mergeCell ref="O31:O32"/>
    <mergeCell ref="P31:P32"/>
    <mergeCell ref="D32:E32"/>
    <mergeCell ref="O27:O28"/>
    <mergeCell ref="P27:P28"/>
    <mergeCell ref="D28:E28"/>
    <mergeCell ref="A29:A30"/>
    <mergeCell ref="B29:C30"/>
    <mergeCell ref="D29:E29"/>
    <mergeCell ref="F29:F30"/>
    <mergeCell ref="J29:J30"/>
    <mergeCell ref="M29:M30"/>
    <mergeCell ref="N29:N30"/>
    <mergeCell ref="O29:O30"/>
    <mergeCell ref="P29:P30"/>
    <mergeCell ref="D30:E30"/>
    <mergeCell ref="B26:C26"/>
    <mergeCell ref="D26:E26"/>
    <mergeCell ref="A27:A28"/>
    <mergeCell ref="B27:C28"/>
    <mergeCell ref="D27:E27"/>
    <mergeCell ref="F27:F28"/>
    <mergeCell ref="J27:J28"/>
    <mergeCell ref="M27:M28"/>
    <mergeCell ref="N27:N28"/>
    <mergeCell ref="B24:C24"/>
    <mergeCell ref="D24:E24"/>
    <mergeCell ref="B25:C25"/>
    <mergeCell ref="D25:E25"/>
    <mergeCell ref="B21:C21"/>
    <mergeCell ref="D21:E21"/>
    <mergeCell ref="B22:C22"/>
    <mergeCell ref="D22:E22"/>
    <mergeCell ref="B23:C23"/>
    <mergeCell ref="D23:E23"/>
    <mergeCell ref="A9:C9"/>
    <mergeCell ref="D9:E9"/>
    <mergeCell ref="B20:C20"/>
    <mergeCell ref="D20:E20"/>
    <mergeCell ref="A3:B3"/>
    <mergeCell ref="C3:I3"/>
    <mergeCell ref="A4:B4"/>
    <mergeCell ref="C4:I4"/>
    <mergeCell ref="A5:B5"/>
    <mergeCell ref="A6:B6"/>
    <mergeCell ref="C5:I6"/>
  </mergeCells>
  <pageMargins left="0.7" right="0.7" top="0.32" bottom="0.32" header="0.3" footer="0.3"/>
  <pageSetup paperSize="9"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57150</xdr:colOff>
                    <xdr:row>26</xdr:row>
                    <xdr:rowOff>57150</xdr:rowOff>
                  </from>
                  <to>
                    <xdr:col>4</xdr:col>
                    <xdr:colOff>895350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</xdr:col>
                    <xdr:colOff>57150</xdr:colOff>
                    <xdr:row>28</xdr:row>
                    <xdr:rowOff>66675</xdr:rowOff>
                  </from>
                  <to>
                    <xdr:col>4</xdr:col>
                    <xdr:colOff>895350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3</xdr:col>
                    <xdr:colOff>57150</xdr:colOff>
                    <xdr:row>30</xdr:row>
                    <xdr:rowOff>66675</xdr:rowOff>
                  </from>
                  <to>
                    <xdr:col>4</xdr:col>
                    <xdr:colOff>895350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3</xdr:col>
                    <xdr:colOff>57150</xdr:colOff>
                    <xdr:row>32</xdr:row>
                    <xdr:rowOff>66675</xdr:rowOff>
                  </from>
                  <to>
                    <xdr:col>4</xdr:col>
                    <xdr:colOff>895350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3</xdr:col>
                    <xdr:colOff>57150</xdr:colOff>
                    <xdr:row>34</xdr:row>
                    <xdr:rowOff>66675</xdr:rowOff>
                  </from>
                  <to>
                    <xdr:col>4</xdr:col>
                    <xdr:colOff>895350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3</xdr:col>
                    <xdr:colOff>57150</xdr:colOff>
                    <xdr:row>36</xdr:row>
                    <xdr:rowOff>66675</xdr:rowOff>
                  </from>
                  <to>
                    <xdr:col>4</xdr:col>
                    <xdr:colOff>895350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3</xdr:col>
                    <xdr:colOff>57150</xdr:colOff>
                    <xdr:row>38</xdr:row>
                    <xdr:rowOff>66675</xdr:rowOff>
                  </from>
                  <to>
                    <xdr:col>4</xdr:col>
                    <xdr:colOff>895350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3</xdr:col>
                    <xdr:colOff>57150</xdr:colOff>
                    <xdr:row>40</xdr:row>
                    <xdr:rowOff>66675</xdr:rowOff>
                  </from>
                  <to>
                    <xdr:col>4</xdr:col>
                    <xdr:colOff>895350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autoLine="0" autoPict="0">
                <anchor moveWithCells="1">
                  <from>
                    <xdr:col>3</xdr:col>
                    <xdr:colOff>57150</xdr:colOff>
                    <xdr:row>42</xdr:row>
                    <xdr:rowOff>66675</xdr:rowOff>
                  </from>
                  <to>
                    <xdr:col>4</xdr:col>
                    <xdr:colOff>895350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autoLine="0" autoPict="0">
                <anchor moveWithCells="1">
                  <from>
                    <xdr:col>3</xdr:col>
                    <xdr:colOff>57150</xdr:colOff>
                    <xdr:row>44</xdr:row>
                    <xdr:rowOff>66675</xdr:rowOff>
                  </from>
                  <to>
                    <xdr:col>4</xdr:col>
                    <xdr:colOff>895350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autoLine="0" autoPict="0">
                <anchor moveWithCells="1">
                  <from>
                    <xdr:col>3</xdr:col>
                    <xdr:colOff>57150</xdr:colOff>
                    <xdr:row>46</xdr:row>
                    <xdr:rowOff>66675</xdr:rowOff>
                  </from>
                  <to>
                    <xdr:col>4</xdr:col>
                    <xdr:colOff>895350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autoLine="0" autoPict="0">
                <anchor moveWithCells="1">
                  <from>
                    <xdr:col>3</xdr:col>
                    <xdr:colOff>57150</xdr:colOff>
                    <xdr:row>48</xdr:row>
                    <xdr:rowOff>66675</xdr:rowOff>
                  </from>
                  <to>
                    <xdr:col>4</xdr:col>
                    <xdr:colOff>895350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autoLine="0" autoPict="0">
                <anchor moveWithCells="1">
                  <from>
                    <xdr:col>3</xdr:col>
                    <xdr:colOff>57150</xdr:colOff>
                    <xdr:row>50</xdr:row>
                    <xdr:rowOff>66675</xdr:rowOff>
                  </from>
                  <to>
                    <xdr:col>4</xdr:col>
                    <xdr:colOff>895350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autoLine="0" autoPict="0">
                <anchor moveWithCells="1">
                  <from>
                    <xdr:col>3</xdr:col>
                    <xdr:colOff>57150</xdr:colOff>
                    <xdr:row>52</xdr:row>
                    <xdr:rowOff>66675</xdr:rowOff>
                  </from>
                  <to>
                    <xdr:col>4</xdr:col>
                    <xdr:colOff>895350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autoLine="0" autoPict="0">
                <anchor moveWithCells="1">
                  <from>
                    <xdr:col>3</xdr:col>
                    <xdr:colOff>57150</xdr:colOff>
                    <xdr:row>54</xdr:row>
                    <xdr:rowOff>66675</xdr:rowOff>
                  </from>
                  <to>
                    <xdr:col>4</xdr:col>
                    <xdr:colOff>895350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autoLine="0" autoPict="0">
                <anchor moveWithCells="1">
                  <from>
                    <xdr:col>3</xdr:col>
                    <xdr:colOff>57150</xdr:colOff>
                    <xdr:row>56</xdr:row>
                    <xdr:rowOff>66675</xdr:rowOff>
                  </from>
                  <to>
                    <xdr:col>4</xdr:col>
                    <xdr:colOff>895350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Drop Down 17">
              <controlPr defaultSize="0" autoLine="0" autoPict="0">
                <anchor moveWithCells="1">
                  <from>
                    <xdr:col>3</xdr:col>
                    <xdr:colOff>57150</xdr:colOff>
                    <xdr:row>58</xdr:row>
                    <xdr:rowOff>66675</xdr:rowOff>
                  </from>
                  <to>
                    <xdr:col>4</xdr:col>
                    <xdr:colOff>895350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Drop Down 18">
              <controlPr defaultSize="0" autoLine="0" autoPict="0">
                <anchor moveWithCells="1">
                  <from>
                    <xdr:col>3</xdr:col>
                    <xdr:colOff>57150</xdr:colOff>
                    <xdr:row>60</xdr:row>
                    <xdr:rowOff>66675</xdr:rowOff>
                  </from>
                  <to>
                    <xdr:col>4</xdr:col>
                    <xdr:colOff>895350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Drop Down 19">
              <controlPr defaultSize="0" autoLine="0" autoPict="0">
                <anchor moveWithCells="1">
                  <from>
                    <xdr:col>3</xdr:col>
                    <xdr:colOff>57150</xdr:colOff>
                    <xdr:row>62</xdr:row>
                    <xdr:rowOff>66675</xdr:rowOff>
                  </from>
                  <to>
                    <xdr:col>4</xdr:col>
                    <xdr:colOff>895350</xdr:colOff>
                    <xdr:row>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Drop Down 20">
              <controlPr defaultSize="0" autoLine="0" autoPict="0">
                <anchor moveWithCells="1">
                  <from>
                    <xdr:col>3</xdr:col>
                    <xdr:colOff>57150</xdr:colOff>
                    <xdr:row>64</xdr:row>
                    <xdr:rowOff>66675</xdr:rowOff>
                  </from>
                  <to>
                    <xdr:col>4</xdr:col>
                    <xdr:colOff>895350</xdr:colOff>
                    <xdr:row>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Drop Down 21">
              <controlPr defaultSize="0" autoLine="0" autoPict="0">
                <anchor moveWithCells="1">
                  <from>
                    <xdr:col>3</xdr:col>
                    <xdr:colOff>57150</xdr:colOff>
                    <xdr:row>66</xdr:row>
                    <xdr:rowOff>66675</xdr:rowOff>
                  </from>
                  <to>
                    <xdr:col>4</xdr:col>
                    <xdr:colOff>895350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Drop Down 22">
              <controlPr defaultSize="0" autoLine="0" autoPict="0">
                <anchor moveWithCells="1">
                  <from>
                    <xdr:col>3</xdr:col>
                    <xdr:colOff>57150</xdr:colOff>
                    <xdr:row>68</xdr:row>
                    <xdr:rowOff>66675</xdr:rowOff>
                  </from>
                  <to>
                    <xdr:col>4</xdr:col>
                    <xdr:colOff>895350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Drop Down 23">
              <controlPr defaultSize="0" autoLine="0" autoPict="0">
                <anchor moveWithCells="1">
                  <from>
                    <xdr:col>3</xdr:col>
                    <xdr:colOff>57150</xdr:colOff>
                    <xdr:row>66</xdr:row>
                    <xdr:rowOff>66675</xdr:rowOff>
                  </from>
                  <to>
                    <xdr:col>4</xdr:col>
                    <xdr:colOff>895350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Drop Down 24">
              <controlPr defaultSize="0" autoLine="0" autoPict="0">
                <anchor moveWithCells="1">
                  <from>
                    <xdr:col>3</xdr:col>
                    <xdr:colOff>57150</xdr:colOff>
                    <xdr:row>68</xdr:row>
                    <xdr:rowOff>66675</xdr:rowOff>
                  </from>
                  <to>
                    <xdr:col>4</xdr:col>
                    <xdr:colOff>895350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Drop Down 25">
              <controlPr defaultSize="0" autoLine="0" autoPict="0">
                <anchor moveWithCells="1">
                  <from>
                    <xdr:col>3</xdr:col>
                    <xdr:colOff>57150</xdr:colOff>
                    <xdr:row>70</xdr:row>
                    <xdr:rowOff>66675</xdr:rowOff>
                  </from>
                  <to>
                    <xdr:col>4</xdr:col>
                    <xdr:colOff>895350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Drop Down 26">
              <controlPr defaultSize="0" autoLine="0" autoPict="0">
                <anchor moveWithCells="1">
                  <from>
                    <xdr:col>3</xdr:col>
                    <xdr:colOff>57150</xdr:colOff>
                    <xdr:row>72</xdr:row>
                    <xdr:rowOff>66675</xdr:rowOff>
                  </from>
                  <to>
                    <xdr:col>4</xdr:col>
                    <xdr:colOff>895350</xdr:colOff>
                    <xdr:row>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Drop Down 27">
              <controlPr defaultSize="0" autoLine="0" autoPict="0">
                <anchor moveWithCells="1">
                  <from>
                    <xdr:col>3</xdr:col>
                    <xdr:colOff>57150</xdr:colOff>
                    <xdr:row>74</xdr:row>
                    <xdr:rowOff>66675</xdr:rowOff>
                  </from>
                  <to>
                    <xdr:col>4</xdr:col>
                    <xdr:colOff>895350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Drop Down 28">
              <controlPr defaultSize="0" autoLine="0" autoPict="0">
                <anchor moveWithCells="1">
                  <from>
                    <xdr:col>3</xdr:col>
                    <xdr:colOff>57150</xdr:colOff>
                    <xdr:row>76</xdr:row>
                    <xdr:rowOff>66675</xdr:rowOff>
                  </from>
                  <to>
                    <xdr:col>4</xdr:col>
                    <xdr:colOff>895350</xdr:colOff>
                    <xdr:row>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Drop Down 29">
              <controlPr defaultSize="0" autoLine="0" autoPict="0">
                <anchor moveWithCells="1">
                  <from>
                    <xdr:col>3</xdr:col>
                    <xdr:colOff>57150</xdr:colOff>
                    <xdr:row>78</xdr:row>
                    <xdr:rowOff>66675</xdr:rowOff>
                  </from>
                  <to>
                    <xdr:col>4</xdr:col>
                    <xdr:colOff>895350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Drop Down 30">
              <controlPr defaultSize="0" autoLine="0" autoPict="0">
                <anchor moveWithCells="1">
                  <from>
                    <xdr:col>3</xdr:col>
                    <xdr:colOff>57150</xdr:colOff>
                    <xdr:row>80</xdr:row>
                    <xdr:rowOff>66675</xdr:rowOff>
                  </from>
                  <to>
                    <xdr:col>4</xdr:col>
                    <xdr:colOff>895350</xdr:colOff>
                    <xdr:row>81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Драгун</cp:lastModifiedBy>
  <cp:lastPrinted>2023-12-13T14:07:30Z</cp:lastPrinted>
  <dcterms:created xsi:type="dcterms:W3CDTF">2023-12-13T13:04:06Z</dcterms:created>
  <dcterms:modified xsi:type="dcterms:W3CDTF">2024-07-26T07:44:37Z</dcterms:modified>
</cp:coreProperties>
</file>