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Программное обеспечение ТЕСТЫ и др\КомПродСервис\ПРОДОСКРИН\Верифицированные Excel\Антибиотики ИБОХ\"/>
    </mc:Choice>
  </mc:AlternateContent>
  <xr:revisionPtr revIDLastSave="0" documentId="13_ncr:1_{74B11E7C-8473-4E3B-A856-9E920A79EB4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одоскрин-Стрептомицин" sheetId="1" r:id="rId1"/>
    <sheet name="Контроль правильности" sheetId="4" r:id="rId2"/>
  </sheets>
  <externalReferences>
    <externalReference r:id="rId3"/>
  </externalReferences>
  <definedNames>
    <definedName name="Auto4">'[1]С холостой пробой'!#REF!</definedName>
    <definedName name="F_dil">'[1]С холостой пробой'!$H$61</definedName>
    <definedName name="STEP_1__TEST_NOTES">#REF!</definedName>
    <definedName name="STEP_2__PLATE_LAYOUT_DIAGRAM">#REF!</definedName>
    <definedName name="STEP_3__OD450_INPUT">#REF!</definedName>
    <definedName name="STEP_4__PLEASE_DEFINE_SAMPLE_1___IS_IT_A_SOLVENT_BLANK_SAMPLE?">#REF!</definedName>
    <definedName name="STEP_5__STANDARDS_CONCENTRATION_VALUES">#REF!</definedName>
    <definedName name="STEP_6__POSITIVE_CUT_OFF_VALUE">#REF!</definedName>
    <definedName name="STEP_7__SAMPLE_DILUTION_FACTOR">#REF!</definedName>
    <definedName name="STEP_8__TEST_SUMMARY">#REF!</definedName>
    <definedName name="Группа">'Контроль правильности'!$X$23:$X$23</definedName>
    <definedName name="Матрицы">'Продоскрин-Стрептомицин'!$S$5:$S$14</definedName>
    <definedName name="_xlnm.Print_Area" localSheetId="1">'Контроль правильности'!$B$1:$T$26</definedName>
    <definedName name="Продукт">'Контроль правильности'!$B$2:$C$7</definedName>
    <definedName name="Продукты">'Продоскрин-Стрептомицин'!$S$7:$S$12</definedName>
    <definedName name="Список">'Контроль правильности'!$Y$17:$Y$22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" i="1" l="1"/>
  <c r="J32" i="1" l="1"/>
  <c r="J34" i="1"/>
  <c r="J36" i="1"/>
  <c r="J38" i="1"/>
  <c r="J40" i="1"/>
  <c r="J42" i="1"/>
  <c r="J44" i="1"/>
  <c r="J46" i="1"/>
  <c r="J48" i="1"/>
  <c r="J50" i="1"/>
  <c r="J52" i="1"/>
  <c r="J54" i="1"/>
  <c r="J56" i="1"/>
  <c r="J58" i="1"/>
  <c r="J60" i="1"/>
  <c r="J62" i="1"/>
  <c r="J64" i="1"/>
  <c r="J66" i="1"/>
  <c r="J68" i="1"/>
  <c r="J70" i="1"/>
  <c r="J72" i="1"/>
  <c r="J74" i="1"/>
  <c r="J76" i="1"/>
  <c r="J78" i="1"/>
  <c r="J80" i="1"/>
  <c r="J82" i="1"/>
  <c r="J84" i="1"/>
  <c r="J86" i="1"/>
  <c r="J88" i="1"/>
  <c r="J90" i="1"/>
  <c r="J92" i="1"/>
  <c r="J94" i="1"/>
  <c r="J96" i="1"/>
  <c r="J98" i="1"/>
  <c r="J100" i="1"/>
  <c r="J102" i="1"/>
  <c r="J104" i="1"/>
  <c r="J106" i="1"/>
  <c r="J108" i="1"/>
  <c r="J110" i="1"/>
  <c r="J112" i="1"/>
  <c r="J30" i="1"/>
  <c r="P27" i="4" l="1"/>
  <c r="P29" i="4"/>
  <c r="P31" i="4"/>
  <c r="P33" i="4"/>
  <c r="P35" i="4"/>
  <c r="P37" i="4"/>
  <c r="P39" i="4"/>
  <c r="P41" i="4"/>
  <c r="P43" i="4"/>
  <c r="P45" i="4"/>
  <c r="P47" i="4"/>
  <c r="P49" i="4"/>
  <c r="P51" i="4"/>
  <c r="P53" i="4"/>
  <c r="P55" i="4"/>
  <c r="P57" i="4"/>
  <c r="P59" i="4"/>
  <c r="P61" i="4"/>
  <c r="P63" i="4"/>
  <c r="P65" i="4"/>
  <c r="P67" i="4"/>
  <c r="P69" i="4"/>
  <c r="P71" i="4"/>
  <c r="P73" i="4"/>
  <c r="P75" i="4"/>
  <c r="P77" i="4"/>
  <c r="P79" i="4"/>
  <c r="P81" i="4"/>
  <c r="P83" i="4"/>
  <c r="P85" i="4"/>
  <c r="P87" i="4"/>
  <c r="P89" i="4"/>
  <c r="P91" i="4"/>
  <c r="P93" i="4"/>
  <c r="P95" i="4"/>
  <c r="P97" i="4"/>
  <c r="P99" i="4"/>
  <c r="P101" i="4"/>
  <c r="P103" i="4"/>
  <c r="P105" i="4"/>
  <c r="P107" i="4"/>
  <c r="P25" i="4"/>
  <c r="O27" i="4"/>
  <c r="O29" i="4"/>
  <c r="O31" i="4"/>
  <c r="O33" i="4"/>
  <c r="O35" i="4"/>
  <c r="O37" i="4"/>
  <c r="O39" i="4"/>
  <c r="O41" i="4"/>
  <c r="O43" i="4"/>
  <c r="O45" i="4"/>
  <c r="O47" i="4"/>
  <c r="O49" i="4"/>
  <c r="O51" i="4"/>
  <c r="O53" i="4"/>
  <c r="O55" i="4"/>
  <c r="O57" i="4"/>
  <c r="O59" i="4"/>
  <c r="O61" i="4"/>
  <c r="O63" i="4"/>
  <c r="O65" i="4"/>
  <c r="O67" i="4"/>
  <c r="O69" i="4"/>
  <c r="O71" i="4"/>
  <c r="O73" i="4"/>
  <c r="O75" i="4"/>
  <c r="O77" i="4"/>
  <c r="O79" i="4"/>
  <c r="O81" i="4"/>
  <c r="O83" i="4"/>
  <c r="O85" i="4"/>
  <c r="O87" i="4"/>
  <c r="O89" i="4"/>
  <c r="O91" i="4"/>
  <c r="O93" i="4"/>
  <c r="O95" i="4"/>
  <c r="O97" i="4"/>
  <c r="O99" i="4"/>
  <c r="O101" i="4"/>
  <c r="O103" i="4"/>
  <c r="O105" i="4"/>
  <c r="O107" i="4"/>
  <c r="O25" i="4"/>
  <c r="B27" i="4" l="1"/>
  <c r="B29" i="4"/>
  <c r="B31" i="4"/>
  <c r="B33" i="4"/>
  <c r="B35" i="4"/>
  <c r="B37" i="4"/>
  <c r="B39" i="4"/>
  <c r="B41" i="4"/>
  <c r="B43" i="4"/>
  <c r="B45" i="4"/>
  <c r="B47" i="4"/>
  <c r="B49" i="4"/>
  <c r="B51" i="4"/>
  <c r="B53" i="4"/>
  <c r="B55" i="4"/>
  <c r="B57" i="4"/>
  <c r="B59" i="4"/>
  <c r="B61" i="4"/>
  <c r="B63" i="4"/>
  <c r="B65" i="4"/>
  <c r="B67" i="4"/>
  <c r="B69" i="4"/>
  <c r="B71" i="4"/>
  <c r="B73" i="4"/>
  <c r="B75" i="4"/>
  <c r="B77" i="4"/>
  <c r="B79" i="4"/>
  <c r="B81" i="4"/>
  <c r="B83" i="4"/>
  <c r="B85" i="4"/>
  <c r="B87" i="4"/>
  <c r="B89" i="4"/>
  <c r="B91" i="4"/>
  <c r="B93" i="4"/>
  <c r="B95" i="4"/>
  <c r="B97" i="4"/>
  <c r="B99" i="4"/>
  <c r="B101" i="4"/>
  <c r="B103" i="4"/>
  <c r="B105" i="4"/>
  <c r="B107" i="4"/>
  <c r="B25" i="4"/>
  <c r="G113" i="1" l="1"/>
  <c r="H112" i="1"/>
  <c r="G112" i="1"/>
  <c r="G111" i="1"/>
  <c r="H110" i="1"/>
  <c r="G110" i="1"/>
  <c r="G109" i="1"/>
  <c r="H108" i="1"/>
  <c r="G108" i="1"/>
  <c r="G107" i="1"/>
  <c r="H106" i="1"/>
  <c r="G106" i="1"/>
  <c r="G105" i="1"/>
  <c r="H104" i="1"/>
  <c r="G104" i="1"/>
  <c r="G103" i="1"/>
  <c r="H102" i="1"/>
  <c r="G102" i="1"/>
  <c r="G101" i="1"/>
  <c r="H100" i="1"/>
  <c r="G100" i="1"/>
  <c r="G99" i="1"/>
  <c r="H98" i="1"/>
  <c r="G98" i="1"/>
  <c r="G97" i="1"/>
  <c r="H96" i="1"/>
  <c r="G96" i="1"/>
  <c r="G95" i="1"/>
  <c r="H94" i="1"/>
  <c r="G94" i="1"/>
  <c r="G93" i="1"/>
  <c r="H92" i="1"/>
  <c r="G92" i="1"/>
  <c r="G91" i="1"/>
  <c r="H90" i="1"/>
  <c r="G90" i="1"/>
  <c r="G89" i="1"/>
  <c r="H88" i="1"/>
  <c r="G88" i="1"/>
  <c r="G87" i="1"/>
  <c r="H86" i="1"/>
  <c r="G86" i="1"/>
  <c r="G85" i="1"/>
  <c r="H84" i="1"/>
  <c r="G84" i="1"/>
  <c r="G83" i="1"/>
  <c r="H82" i="1"/>
  <c r="G82" i="1"/>
  <c r="G81" i="1"/>
  <c r="H80" i="1"/>
  <c r="G80" i="1"/>
  <c r="G79" i="1"/>
  <c r="H78" i="1"/>
  <c r="G78" i="1"/>
  <c r="G77" i="1"/>
  <c r="H76" i="1"/>
  <c r="G76" i="1"/>
  <c r="G75" i="1"/>
  <c r="H74" i="1"/>
  <c r="G74" i="1"/>
  <c r="G73" i="1"/>
  <c r="H72" i="1"/>
  <c r="G72" i="1"/>
  <c r="G71" i="1"/>
  <c r="H70" i="1"/>
  <c r="G70" i="1"/>
  <c r="G69" i="1"/>
  <c r="H68" i="1"/>
  <c r="G68" i="1"/>
  <c r="G67" i="1"/>
  <c r="H66" i="1"/>
  <c r="G66" i="1"/>
  <c r="G65" i="1"/>
  <c r="H64" i="1"/>
  <c r="G64" i="1"/>
  <c r="G63" i="1"/>
  <c r="H62" i="1"/>
  <c r="G62" i="1"/>
  <c r="G61" i="1"/>
  <c r="H60" i="1"/>
  <c r="G60" i="1"/>
  <c r="G59" i="1"/>
  <c r="H58" i="1"/>
  <c r="G58" i="1"/>
  <c r="G57" i="1"/>
  <c r="H56" i="1"/>
  <c r="G56" i="1"/>
  <c r="G55" i="1"/>
  <c r="H54" i="1"/>
  <c r="G54" i="1"/>
  <c r="G53" i="1"/>
  <c r="H52" i="1"/>
  <c r="G52" i="1"/>
  <c r="G51" i="1"/>
  <c r="H50" i="1"/>
  <c r="G50" i="1"/>
  <c r="G49" i="1"/>
  <c r="H48" i="1"/>
  <c r="G48" i="1"/>
  <c r="G47" i="1"/>
  <c r="H46" i="1"/>
  <c r="G46" i="1"/>
  <c r="G30" i="1"/>
  <c r="H30" i="1"/>
  <c r="G31" i="1"/>
  <c r="G32" i="1"/>
  <c r="H32" i="1"/>
  <c r="G33" i="1"/>
  <c r="G34" i="1"/>
  <c r="H34" i="1"/>
  <c r="G35" i="1"/>
  <c r="G36" i="1"/>
  <c r="H36" i="1"/>
  <c r="G37" i="1"/>
  <c r="G45" i="1"/>
  <c r="H44" i="1"/>
  <c r="G44" i="1"/>
  <c r="G43" i="1"/>
  <c r="H42" i="1"/>
  <c r="G41" i="1"/>
  <c r="H40" i="1"/>
  <c r="G40" i="1"/>
  <c r="G39" i="1"/>
  <c r="H38" i="1"/>
  <c r="G38" i="1"/>
  <c r="M107" i="4"/>
  <c r="J107" i="4"/>
  <c r="F107" i="4"/>
  <c r="M105" i="4"/>
  <c r="J105" i="4"/>
  <c r="F105" i="4"/>
  <c r="M103" i="4"/>
  <c r="J103" i="4"/>
  <c r="F103" i="4"/>
  <c r="M101" i="4"/>
  <c r="J101" i="4"/>
  <c r="F101" i="4"/>
  <c r="M99" i="4"/>
  <c r="J99" i="4"/>
  <c r="F99" i="4"/>
  <c r="M97" i="4"/>
  <c r="J97" i="4"/>
  <c r="F97" i="4"/>
  <c r="M95" i="4"/>
  <c r="J95" i="4"/>
  <c r="F95" i="4"/>
  <c r="M93" i="4"/>
  <c r="J93" i="4"/>
  <c r="F93" i="4"/>
  <c r="M91" i="4"/>
  <c r="J91" i="4"/>
  <c r="F91" i="4"/>
  <c r="M89" i="4"/>
  <c r="J89" i="4"/>
  <c r="F89" i="4"/>
  <c r="M87" i="4"/>
  <c r="J87" i="4"/>
  <c r="F87" i="4"/>
  <c r="M85" i="4"/>
  <c r="J85" i="4"/>
  <c r="F85" i="4"/>
  <c r="M83" i="4"/>
  <c r="J83" i="4"/>
  <c r="F83" i="4"/>
  <c r="M81" i="4"/>
  <c r="J81" i="4"/>
  <c r="F81" i="4"/>
  <c r="M79" i="4"/>
  <c r="J79" i="4"/>
  <c r="F79" i="4"/>
  <c r="M77" i="4"/>
  <c r="J77" i="4"/>
  <c r="F77" i="4"/>
  <c r="M75" i="4"/>
  <c r="J75" i="4"/>
  <c r="F75" i="4"/>
  <c r="M73" i="4"/>
  <c r="J73" i="4"/>
  <c r="F73" i="4"/>
  <c r="M71" i="4"/>
  <c r="J71" i="4"/>
  <c r="F71" i="4"/>
  <c r="M69" i="4"/>
  <c r="J69" i="4"/>
  <c r="F69" i="4"/>
  <c r="M67" i="4"/>
  <c r="J67" i="4"/>
  <c r="F67" i="4"/>
  <c r="M65" i="4"/>
  <c r="J65" i="4"/>
  <c r="F65" i="4"/>
  <c r="M63" i="4"/>
  <c r="J63" i="4"/>
  <c r="F63" i="4"/>
  <c r="M61" i="4"/>
  <c r="J61" i="4"/>
  <c r="F61" i="4"/>
  <c r="M59" i="4"/>
  <c r="J59" i="4"/>
  <c r="F59" i="4"/>
  <c r="M57" i="4"/>
  <c r="J57" i="4"/>
  <c r="F57" i="4"/>
  <c r="M55" i="4"/>
  <c r="J55" i="4"/>
  <c r="F55" i="4"/>
  <c r="M53" i="4"/>
  <c r="J53" i="4"/>
  <c r="F53" i="4"/>
  <c r="M51" i="4"/>
  <c r="J51" i="4"/>
  <c r="F51" i="4"/>
  <c r="M49" i="4"/>
  <c r="J49" i="4"/>
  <c r="F49" i="4"/>
  <c r="M47" i="4"/>
  <c r="J47" i="4"/>
  <c r="F47" i="4"/>
  <c r="M45" i="4"/>
  <c r="J45" i="4"/>
  <c r="F45" i="4"/>
  <c r="M43" i="4"/>
  <c r="J43" i="4"/>
  <c r="F43" i="4"/>
  <c r="M41" i="4"/>
  <c r="J41" i="4"/>
  <c r="F41" i="4"/>
  <c r="M39" i="4"/>
  <c r="J39" i="4"/>
  <c r="F39" i="4"/>
  <c r="M37" i="4"/>
  <c r="J37" i="4"/>
  <c r="F37" i="4"/>
  <c r="M35" i="4"/>
  <c r="J35" i="4"/>
  <c r="F35" i="4"/>
  <c r="M33" i="4"/>
  <c r="J33" i="4"/>
  <c r="F33" i="4"/>
  <c r="M31" i="4"/>
  <c r="J31" i="4"/>
  <c r="F31" i="4"/>
  <c r="M29" i="4"/>
  <c r="J29" i="4"/>
  <c r="F29" i="4"/>
  <c r="M27" i="4"/>
  <c r="J27" i="4"/>
  <c r="F27" i="4"/>
  <c r="F16" i="1"/>
  <c r="F14" i="1"/>
  <c r="F15" i="1"/>
  <c r="F17" i="1"/>
  <c r="F18" i="1"/>
  <c r="F13" i="1"/>
  <c r="G18" i="1"/>
  <c r="G17" i="1"/>
  <c r="G16" i="1"/>
  <c r="G15" i="1"/>
  <c r="G14" i="1"/>
  <c r="G13" i="1"/>
  <c r="I18" i="1" l="1"/>
  <c r="I17" i="1"/>
  <c r="I16" i="1"/>
  <c r="I15" i="1"/>
  <c r="I14" i="1"/>
  <c r="E27" i="1" l="1"/>
  <c r="C27" i="1"/>
  <c r="D27" i="1"/>
  <c r="E26" i="1"/>
  <c r="D26" i="1"/>
  <c r="C26" i="1"/>
  <c r="E25" i="1"/>
  <c r="C25" i="1"/>
  <c r="D25" i="1"/>
  <c r="C23" i="1"/>
  <c r="E23" i="1"/>
  <c r="D24" i="1"/>
  <c r="E24" i="1"/>
  <c r="D23" i="1"/>
  <c r="F23" i="1" s="1"/>
  <c r="C24" i="1"/>
  <c r="M25" i="4"/>
  <c r="J25" i="4"/>
  <c r="F25" i="4"/>
  <c r="I39" i="1" l="1"/>
  <c r="I47" i="1"/>
  <c r="K47" i="1" s="1"/>
  <c r="D42" i="4" s="1"/>
  <c r="I63" i="1"/>
  <c r="K63" i="1" s="1"/>
  <c r="D58" i="4" s="1"/>
  <c r="I79" i="1"/>
  <c r="K79" i="1" s="1"/>
  <c r="D74" i="4" s="1"/>
  <c r="I95" i="1"/>
  <c r="I111" i="1"/>
  <c r="K111" i="1" s="1"/>
  <c r="D106" i="4" s="1"/>
  <c r="I30" i="1"/>
  <c r="K30" i="1" s="1"/>
  <c r="I61" i="1"/>
  <c r="K61" i="1" s="1"/>
  <c r="D56" i="4" s="1"/>
  <c r="I77" i="1"/>
  <c r="I93" i="1"/>
  <c r="K93" i="1" s="1"/>
  <c r="D88" i="4" s="1"/>
  <c r="I109" i="1"/>
  <c r="K109" i="1" s="1"/>
  <c r="D104" i="4" s="1"/>
  <c r="I37" i="1"/>
  <c r="I54" i="1"/>
  <c r="I70" i="1"/>
  <c r="K70" i="1" s="1"/>
  <c r="D65" i="4" s="1"/>
  <c r="I86" i="1"/>
  <c r="K86" i="1" s="1"/>
  <c r="D81" i="4" s="1"/>
  <c r="I102" i="1"/>
  <c r="K102" i="1" s="1"/>
  <c r="I44" i="1"/>
  <c r="I52" i="1"/>
  <c r="K52" i="1" s="1"/>
  <c r="D47" i="4" s="1"/>
  <c r="I68" i="1"/>
  <c r="K68" i="1" s="1"/>
  <c r="I84" i="1"/>
  <c r="K84" i="1" s="1"/>
  <c r="D79" i="4" s="1"/>
  <c r="I100" i="1"/>
  <c r="I50" i="1"/>
  <c r="K50" i="1" s="1"/>
  <c r="D45" i="4" s="1"/>
  <c r="I66" i="1"/>
  <c r="K66" i="1" s="1"/>
  <c r="D61" i="4" s="1"/>
  <c r="I40" i="1"/>
  <c r="I64" i="1"/>
  <c r="K64" i="1" s="1"/>
  <c r="D59" i="4" s="1"/>
  <c r="I96" i="1"/>
  <c r="K96" i="1" s="1"/>
  <c r="D91" i="4" s="1"/>
  <c r="I59" i="1"/>
  <c r="K59" i="1" s="1"/>
  <c r="D54" i="4" s="1"/>
  <c r="I91" i="1"/>
  <c r="K91" i="1" s="1"/>
  <c r="D86" i="4" s="1"/>
  <c r="I34" i="1"/>
  <c r="I73" i="1"/>
  <c r="K73" i="1" s="1"/>
  <c r="D68" i="4" s="1"/>
  <c r="I105" i="1"/>
  <c r="K105" i="1" s="1"/>
  <c r="D100" i="4" s="1"/>
  <c r="I36" i="1"/>
  <c r="K36" i="1" s="1"/>
  <c r="D31" i="4" s="1"/>
  <c r="I71" i="1"/>
  <c r="K71" i="1" s="1"/>
  <c r="D66" i="4" s="1"/>
  <c r="I45" i="1"/>
  <c r="K45" i="1" s="1"/>
  <c r="D40" i="4" s="1"/>
  <c r="I69" i="1"/>
  <c r="K69" i="1" s="1"/>
  <c r="D64" i="4" s="1"/>
  <c r="I101" i="1"/>
  <c r="K101" i="1" s="1"/>
  <c r="D96" i="4" s="1"/>
  <c r="I38" i="1"/>
  <c r="I62" i="1"/>
  <c r="K62" i="1" s="1"/>
  <c r="D57" i="4" s="1"/>
  <c r="I94" i="1"/>
  <c r="K94" i="1" s="1"/>
  <c r="D89" i="4" s="1"/>
  <c r="I31" i="1"/>
  <c r="K31" i="1" s="1"/>
  <c r="D26" i="4" s="1"/>
  <c r="I76" i="1"/>
  <c r="I108" i="1"/>
  <c r="K108" i="1" s="1"/>
  <c r="D103" i="4" s="1"/>
  <c r="I58" i="1"/>
  <c r="K58" i="1" s="1"/>
  <c r="I74" i="1"/>
  <c r="K74" i="1" s="1"/>
  <c r="D69" i="4" s="1"/>
  <c r="I90" i="1"/>
  <c r="K90" i="1" s="1"/>
  <c r="D85" i="4" s="1"/>
  <c r="I106" i="1"/>
  <c r="K106" i="1" s="1"/>
  <c r="D101" i="4" s="1"/>
  <c r="I35" i="1"/>
  <c r="I56" i="1"/>
  <c r="K56" i="1" s="1"/>
  <c r="D51" i="4" s="1"/>
  <c r="I72" i="1"/>
  <c r="I88" i="1"/>
  <c r="K88" i="1" s="1"/>
  <c r="D83" i="4" s="1"/>
  <c r="I104" i="1"/>
  <c r="K104" i="1" s="1"/>
  <c r="I43" i="1"/>
  <c r="K43" i="1" s="1"/>
  <c r="D38" i="4" s="1"/>
  <c r="I51" i="1"/>
  <c r="K51" i="1" s="1"/>
  <c r="D46" i="4" s="1"/>
  <c r="I67" i="1"/>
  <c r="K67" i="1" s="1"/>
  <c r="D62" i="4" s="1"/>
  <c r="I83" i="1"/>
  <c r="K83" i="1" s="1"/>
  <c r="D78" i="4" s="1"/>
  <c r="I99" i="1"/>
  <c r="K99" i="1" s="1"/>
  <c r="D94" i="4" s="1"/>
  <c r="I41" i="1"/>
  <c r="I49" i="1"/>
  <c r="K49" i="1" s="1"/>
  <c r="D44" i="4" s="1"/>
  <c r="I65" i="1"/>
  <c r="I81" i="1"/>
  <c r="K81" i="1" s="1"/>
  <c r="D76" i="4" s="1"/>
  <c r="I97" i="1"/>
  <c r="K97" i="1" s="1"/>
  <c r="D92" i="4" s="1"/>
  <c r="I113" i="1"/>
  <c r="K113" i="1" s="1"/>
  <c r="D108" i="4" s="1"/>
  <c r="I42" i="1"/>
  <c r="I82" i="1"/>
  <c r="K82" i="1" s="1"/>
  <c r="D77" i="4" s="1"/>
  <c r="I98" i="1"/>
  <c r="K98" i="1" s="1"/>
  <c r="D93" i="4" s="1"/>
  <c r="I48" i="1"/>
  <c r="K48" i="1" s="1"/>
  <c r="D43" i="4" s="1"/>
  <c r="I80" i="1"/>
  <c r="K80" i="1" s="1"/>
  <c r="D75" i="4" s="1"/>
  <c r="I112" i="1"/>
  <c r="K112" i="1" s="1"/>
  <c r="D107" i="4" s="1"/>
  <c r="I75" i="1"/>
  <c r="K75" i="1" s="1"/>
  <c r="D70" i="4" s="1"/>
  <c r="I107" i="1"/>
  <c r="K107" i="1" s="1"/>
  <c r="D102" i="4" s="1"/>
  <c r="I57" i="1"/>
  <c r="K57" i="1" s="1"/>
  <c r="D52" i="4" s="1"/>
  <c r="I89" i="1"/>
  <c r="K89" i="1" s="1"/>
  <c r="D84" i="4" s="1"/>
  <c r="I55" i="1"/>
  <c r="K55" i="1" s="1"/>
  <c r="D50" i="4" s="1"/>
  <c r="I87" i="1"/>
  <c r="K87" i="1" s="1"/>
  <c r="D82" i="4" s="1"/>
  <c r="I103" i="1"/>
  <c r="K103" i="1" s="1"/>
  <c r="D98" i="4" s="1"/>
  <c r="I53" i="1"/>
  <c r="K53" i="1" s="1"/>
  <c r="D48" i="4" s="1"/>
  <c r="I85" i="1"/>
  <c r="K85" i="1" s="1"/>
  <c r="D80" i="4" s="1"/>
  <c r="I46" i="1"/>
  <c r="K46" i="1" s="1"/>
  <c r="I78" i="1"/>
  <c r="K78" i="1" s="1"/>
  <c r="D73" i="4" s="1"/>
  <c r="I110" i="1"/>
  <c r="K110" i="1" s="1"/>
  <c r="I60" i="1"/>
  <c r="K60" i="1" s="1"/>
  <c r="D55" i="4" s="1"/>
  <c r="I92" i="1"/>
  <c r="K92" i="1" s="1"/>
  <c r="D87" i="4" s="1"/>
  <c r="I32" i="1"/>
  <c r="K32" i="1" s="1"/>
  <c r="D27" i="4" s="1"/>
  <c r="I33" i="1"/>
  <c r="K33" i="1" s="1"/>
  <c r="D28" i="4" s="1"/>
  <c r="K95" i="1"/>
  <c r="D90" i="4" s="1"/>
  <c r="K77" i="1"/>
  <c r="D72" i="4" s="1"/>
  <c r="K65" i="1"/>
  <c r="D60" i="4" s="1"/>
  <c r="K100" i="1"/>
  <c r="K76" i="1"/>
  <c r="D71" i="4" s="1"/>
  <c r="K72" i="1"/>
  <c r="D67" i="4" s="1"/>
  <c r="K54" i="1"/>
  <c r="K44" i="1"/>
  <c r="D39" i="4" s="1"/>
  <c r="K34" i="1"/>
  <c r="D29" i="4" s="1"/>
  <c r="F24" i="1"/>
  <c r="F25" i="1"/>
  <c r="E87" i="4" l="1"/>
  <c r="H87" i="4"/>
  <c r="L46" i="1"/>
  <c r="N46" i="1" s="1"/>
  <c r="D41" i="4"/>
  <c r="H43" i="4"/>
  <c r="E43" i="4"/>
  <c r="E47" i="4"/>
  <c r="H47" i="4"/>
  <c r="E89" i="4"/>
  <c r="H89" i="4"/>
  <c r="E55" i="4"/>
  <c r="H55" i="4"/>
  <c r="E45" i="4"/>
  <c r="H45" i="4"/>
  <c r="H65" i="4"/>
  <c r="E65" i="4"/>
  <c r="E57" i="4"/>
  <c r="H57" i="4"/>
  <c r="E51" i="4"/>
  <c r="H51" i="4"/>
  <c r="E69" i="4"/>
  <c r="H69" i="4"/>
  <c r="L58" i="1"/>
  <c r="N58" i="1" s="1"/>
  <c r="D53" i="4"/>
  <c r="E61" i="4"/>
  <c r="H61" i="4"/>
  <c r="E39" i="4"/>
  <c r="H39" i="4"/>
  <c r="L54" i="1"/>
  <c r="N54" i="1" s="1"/>
  <c r="D49" i="4"/>
  <c r="L68" i="1"/>
  <c r="N68" i="1" s="1"/>
  <c r="D63" i="4"/>
  <c r="E73" i="4"/>
  <c r="H73" i="4"/>
  <c r="E67" i="4"/>
  <c r="H67" i="4"/>
  <c r="E71" i="4"/>
  <c r="H71" i="4"/>
  <c r="E59" i="4"/>
  <c r="H59" i="4"/>
  <c r="E27" i="4"/>
  <c r="H27" i="4"/>
  <c r="L110" i="1"/>
  <c r="N110" i="1" s="1"/>
  <c r="D105" i="4"/>
  <c r="E103" i="4"/>
  <c r="H103" i="4"/>
  <c r="E101" i="4"/>
  <c r="H101" i="4"/>
  <c r="L104" i="1"/>
  <c r="N104" i="1" s="1"/>
  <c r="D99" i="4"/>
  <c r="L102" i="1"/>
  <c r="N102" i="1" s="1"/>
  <c r="D97" i="4"/>
  <c r="L100" i="1"/>
  <c r="N100" i="1" s="1"/>
  <c r="D95" i="4"/>
  <c r="H91" i="4"/>
  <c r="E91" i="4"/>
  <c r="E93" i="4"/>
  <c r="H93" i="4"/>
  <c r="H83" i="4"/>
  <c r="E83" i="4"/>
  <c r="E85" i="4"/>
  <c r="H85" i="4"/>
  <c r="E81" i="4"/>
  <c r="H81" i="4"/>
  <c r="E79" i="4"/>
  <c r="H79" i="4"/>
  <c r="E77" i="4"/>
  <c r="H77" i="4"/>
  <c r="H75" i="4"/>
  <c r="E75" i="4"/>
  <c r="H107" i="4"/>
  <c r="E107" i="4"/>
  <c r="L98" i="1"/>
  <c r="N98" i="1" s="1"/>
  <c r="L90" i="1"/>
  <c r="N90" i="1" s="1"/>
  <c r="L78" i="1"/>
  <c r="N78" i="1" s="1"/>
  <c r="L88" i="1"/>
  <c r="N88" i="1" s="1"/>
  <c r="L112" i="1"/>
  <c r="N112" i="1" s="1"/>
  <c r="L94" i="1"/>
  <c r="N94" i="1" s="1"/>
  <c r="L96" i="1"/>
  <c r="N96" i="1" s="1"/>
  <c r="L72" i="1"/>
  <c r="N72" i="1" s="1"/>
  <c r="L80" i="1"/>
  <c r="N80" i="1" s="1"/>
  <c r="L86" i="1"/>
  <c r="N86" i="1" s="1"/>
  <c r="L82" i="1"/>
  <c r="N82" i="1" s="1"/>
  <c r="L50" i="1"/>
  <c r="N50" i="1" s="1"/>
  <c r="L70" i="1"/>
  <c r="N70" i="1" s="1"/>
  <c r="L66" i="1"/>
  <c r="N66" i="1" s="1"/>
  <c r="L62" i="1"/>
  <c r="N62" i="1" s="1"/>
  <c r="L76" i="1"/>
  <c r="N76" i="1" s="1"/>
  <c r="L84" i="1"/>
  <c r="N84" i="1" s="1"/>
  <c r="L74" i="1"/>
  <c r="N74" i="1" s="1"/>
  <c r="L30" i="1"/>
  <c r="N30" i="1" s="1"/>
  <c r="L48" i="1"/>
  <c r="N48" i="1" s="1"/>
  <c r="L108" i="1"/>
  <c r="N108" i="1" s="1"/>
  <c r="L44" i="1"/>
  <c r="N44" i="1" s="1"/>
  <c r="L92" i="1"/>
  <c r="N92" i="1" s="1"/>
  <c r="L64" i="1"/>
  <c r="N64" i="1" s="1"/>
  <c r="L60" i="1"/>
  <c r="N60" i="1" s="1"/>
  <c r="L106" i="1"/>
  <c r="N106" i="1" s="1"/>
  <c r="L52" i="1"/>
  <c r="N52" i="1" s="1"/>
  <c r="L56" i="1"/>
  <c r="N56" i="1" s="1"/>
  <c r="L32" i="1"/>
  <c r="K38" i="1"/>
  <c r="D33" i="4" s="1"/>
  <c r="K37" i="1"/>
  <c r="D25" i="4"/>
  <c r="N32" i="1" l="1"/>
  <c r="M88" i="1"/>
  <c r="E49" i="4"/>
  <c r="H49" i="4"/>
  <c r="Q65" i="4"/>
  <c r="N65" i="4"/>
  <c r="K65" i="4"/>
  <c r="L65" i="4" s="1"/>
  <c r="G65" i="4"/>
  <c r="I65" i="4" s="1"/>
  <c r="H41" i="4"/>
  <c r="E41" i="4"/>
  <c r="Q71" i="4"/>
  <c r="N71" i="4"/>
  <c r="K71" i="4"/>
  <c r="L71" i="4" s="1"/>
  <c r="G71" i="4"/>
  <c r="I71" i="4" s="1"/>
  <c r="Q73" i="4"/>
  <c r="G73" i="4"/>
  <c r="I73" i="4" s="1"/>
  <c r="N73" i="4"/>
  <c r="K73" i="4"/>
  <c r="L73" i="4" s="1"/>
  <c r="Q61" i="4"/>
  <c r="N61" i="4"/>
  <c r="G61" i="4"/>
  <c r="I61" i="4" s="1"/>
  <c r="K61" i="4"/>
  <c r="L61" i="4" s="1"/>
  <c r="Q51" i="4"/>
  <c r="N51" i="4"/>
  <c r="K51" i="4"/>
  <c r="L51" i="4" s="1"/>
  <c r="G51" i="4"/>
  <c r="I51" i="4" s="1"/>
  <c r="Q55" i="4"/>
  <c r="K55" i="4"/>
  <c r="L55" i="4" s="1"/>
  <c r="N55" i="4"/>
  <c r="G55" i="4"/>
  <c r="I55" i="4" s="1"/>
  <c r="Q47" i="4"/>
  <c r="N47" i="4"/>
  <c r="K47" i="4"/>
  <c r="L47" i="4" s="1"/>
  <c r="G47" i="4"/>
  <c r="I47" i="4" s="1"/>
  <c r="L36" i="1"/>
  <c r="N36" i="1" s="1"/>
  <c r="D32" i="4"/>
  <c r="E63" i="4"/>
  <c r="H63" i="4"/>
  <c r="E53" i="4"/>
  <c r="H53" i="4"/>
  <c r="Q43" i="4"/>
  <c r="G43" i="4"/>
  <c r="I43" i="4" s="1"/>
  <c r="K43" i="4"/>
  <c r="L43" i="4" s="1"/>
  <c r="N43" i="4"/>
  <c r="Q59" i="4"/>
  <c r="K59" i="4"/>
  <c r="L59" i="4" s="1"/>
  <c r="N59" i="4"/>
  <c r="G59" i="4"/>
  <c r="I59" i="4" s="1"/>
  <c r="Q67" i="4"/>
  <c r="K67" i="4"/>
  <c r="L67" i="4" s="1"/>
  <c r="G67" i="4"/>
  <c r="I67" i="4" s="1"/>
  <c r="N67" i="4"/>
  <c r="Q39" i="4"/>
  <c r="K39" i="4"/>
  <c r="L39" i="4" s="1"/>
  <c r="G39" i="4"/>
  <c r="I39" i="4" s="1"/>
  <c r="N39" i="4"/>
  <c r="Q69" i="4"/>
  <c r="K69" i="4"/>
  <c r="L69" i="4" s="1"/>
  <c r="N69" i="4"/>
  <c r="G69" i="4"/>
  <c r="I69" i="4" s="1"/>
  <c r="Q57" i="4"/>
  <c r="G57" i="4"/>
  <c r="I57" i="4" s="1"/>
  <c r="N57" i="4"/>
  <c r="K57" i="4"/>
  <c r="L57" i="4" s="1"/>
  <c r="Q45" i="4"/>
  <c r="N45" i="4"/>
  <c r="G45" i="4"/>
  <c r="I45" i="4" s="1"/>
  <c r="K45" i="4"/>
  <c r="L45" i="4" s="1"/>
  <c r="Q89" i="4"/>
  <c r="T89" i="4" s="1"/>
  <c r="N89" i="4"/>
  <c r="G89" i="4"/>
  <c r="I89" i="4" s="1"/>
  <c r="K89" i="4"/>
  <c r="L89" i="4" s="1"/>
  <c r="Q87" i="4"/>
  <c r="K87" i="4"/>
  <c r="L87" i="4" s="1"/>
  <c r="N87" i="4"/>
  <c r="G87" i="4"/>
  <c r="I87" i="4" s="1"/>
  <c r="Q27" i="4"/>
  <c r="N27" i="4"/>
  <c r="K27" i="4"/>
  <c r="L27" i="4" s="1"/>
  <c r="G27" i="4"/>
  <c r="I27" i="4" s="1"/>
  <c r="E105" i="4"/>
  <c r="H105" i="4"/>
  <c r="Q103" i="4"/>
  <c r="N103" i="4"/>
  <c r="G103" i="4"/>
  <c r="I103" i="4" s="1"/>
  <c r="K103" i="4"/>
  <c r="L103" i="4" s="1"/>
  <c r="Q101" i="4"/>
  <c r="N101" i="4"/>
  <c r="G101" i="4"/>
  <c r="I101" i="4" s="1"/>
  <c r="K101" i="4"/>
  <c r="L101" i="4" s="1"/>
  <c r="H99" i="4"/>
  <c r="E99" i="4"/>
  <c r="M100" i="1"/>
  <c r="M102" i="1"/>
  <c r="E97" i="4"/>
  <c r="H97" i="4"/>
  <c r="E95" i="4"/>
  <c r="H95" i="4"/>
  <c r="Q91" i="4"/>
  <c r="K91" i="4"/>
  <c r="L91" i="4" s="1"/>
  <c r="N91" i="4"/>
  <c r="G91" i="4"/>
  <c r="I91" i="4" s="1"/>
  <c r="M98" i="1"/>
  <c r="Q93" i="4"/>
  <c r="G93" i="4"/>
  <c r="I93" i="4" s="1"/>
  <c r="N93" i="4"/>
  <c r="K93" i="4"/>
  <c r="L93" i="4" s="1"/>
  <c r="Q83" i="4"/>
  <c r="K83" i="4"/>
  <c r="L83" i="4" s="1"/>
  <c r="G83" i="4"/>
  <c r="I83" i="4" s="1"/>
  <c r="N83" i="4"/>
  <c r="Q85" i="4"/>
  <c r="N85" i="4"/>
  <c r="G85" i="4"/>
  <c r="I85" i="4" s="1"/>
  <c r="K85" i="4"/>
  <c r="L85" i="4" s="1"/>
  <c r="Q81" i="4"/>
  <c r="K81" i="4"/>
  <c r="L81" i="4" s="1"/>
  <c r="N81" i="4"/>
  <c r="G81" i="4"/>
  <c r="I81" i="4" s="1"/>
  <c r="Q79" i="4"/>
  <c r="K79" i="4"/>
  <c r="L79" i="4" s="1"/>
  <c r="G79" i="4"/>
  <c r="I79" i="4" s="1"/>
  <c r="N79" i="4"/>
  <c r="Q77" i="4"/>
  <c r="G77" i="4"/>
  <c r="I77" i="4" s="1"/>
  <c r="K77" i="4"/>
  <c r="L77" i="4" s="1"/>
  <c r="N77" i="4"/>
  <c r="Q75" i="4"/>
  <c r="G75" i="4"/>
  <c r="I75" i="4" s="1"/>
  <c r="K75" i="4"/>
  <c r="L75" i="4" s="1"/>
  <c r="N75" i="4"/>
  <c r="Q107" i="4"/>
  <c r="G107" i="4"/>
  <c r="I107" i="4" s="1"/>
  <c r="K107" i="4"/>
  <c r="L107" i="4" s="1"/>
  <c r="N107" i="4"/>
  <c r="M110" i="1"/>
  <c r="M58" i="1"/>
  <c r="M90" i="1"/>
  <c r="M72" i="1"/>
  <c r="M106" i="1"/>
  <c r="M74" i="1"/>
  <c r="M86" i="1"/>
  <c r="M94" i="1"/>
  <c r="M108" i="1"/>
  <c r="M84" i="1"/>
  <c r="M80" i="1"/>
  <c r="M46" i="1"/>
  <c r="M78" i="1"/>
  <c r="M76" i="1"/>
  <c r="M92" i="1"/>
  <c r="M82" i="1"/>
  <c r="M96" i="1"/>
  <c r="M104" i="1"/>
  <c r="M112" i="1"/>
  <c r="M68" i="1"/>
  <c r="M70" i="1"/>
  <c r="M64" i="1"/>
  <c r="M66" i="1"/>
  <c r="M62" i="1"/>
  <c r="M60" i="1"/>
  <c r="M56" i="1"/>
  <c r="M54" i="1"/>
  <c r="M52" i="1"/>
  <c r="M50" i="1"/>
  <c r="M48" i="1"/>
  <c r="M44" i="1"/>
  <c r="M30" i="1"/>
  <c r="E25" i="4"/>
  <c r="T27" i="4" l="1"/>
  <c r="T83" i="4"/>
  <c r="T47" i="4"/>
  <c r="T71" i="4"/>
  <c r="T91" i="4"/>
  <c r="T87" i="4"/>
  <c r="T69" i="4"/>
  <c r="T81" i="4"/>
  <c r="T45" i="4"/>
  <c r="T55" i="4"/>
  <c r="T107" i="4"/>
  <c r="T75" i="4"/>
  <c r="T77" i="4"/>
  <c r="T39" i="4"/>
  <c r="T67" i="4"/>
  <c r="T93" i="4"/>
  <c r="Q53" i="4"/>
  <c r="N53" i="4"/>
  <c r="K53" i="4"/>
  <c r="L53" i="4" s="1"/>
  <c r="G53" i="4"/>
  <c r="Q63" i="4"/>
  <c r="K63" i="4"/>
  <c r="L63" i="4" s="1"/>
  <c r="N63" i="4"/>
  <c r="G63" i="4"/>
  <c r="I63" i="4" s="1"/>
  <c r="E31" i="4"/>
  <c r="H31" i="4"/>
  <c r="T57" i="4"/>
  <c r="T59" i="4"/>
  <c r="T43" i="4"/>
  <c r="T51" i="4"/>
  <c r="T61" i="4"/>
  <c r="T73" i="4"/>
  <c r="Q41" i="4"/>
  <c r="K41" i="4"/>
  <c r="L41" i="4" s="1"/>
  <c r="N41" i="4"/>
  <c r="G41" i="4"/>
  <c r="I41" i="4" s="1"/>
  <c r="T79" i="4"/>
  <c r="I53" i="4"/>
  <c r="T65" i="4"/>
  <c r="Q49" i="4"/>
  <c r="N49" i="4"/>
  <c r="G49" i="4"/>
  <c r="I49" i="4" s="1"/>
  <c r="K49" i="4"/>
  <c r="L49" i="4" s="1"/>
  <c r="Q105" i="4"/>
  <c r="G105" i="4"/>
  <c r="I105" i="4" s="1"/>
  <c r="K105" i="4"/>
  <c r="L105" i="4" s="1"/>
  <c r="N105" i="4"/>
  <c r="T103" i="4"/>
  <c r="T101" i="4"/>
  <c r="Q99" i="4"/>
  <c r="G99" i="4"/>
  <c r="I99" i="4" s="1"/>
  <c r="N99" i="4"/>
  <c r="K99" i="4"/>
  <c r="L99" i="4" s="1"/>
  <c r="Q97" i="4"/>
  <c r="K97" i="4"/>
  <c r="L97" i="4" s="1"/>
  <c r="G97" i="4"/>
  <c r="I97" i="4" s="1"/>
  <c r="N97" i="4"/>
  <c r="Q95" i="4"/>
  <c r="K95" i="4"/>
  <c r="L95" i="4" s="1"/>
  <c r="G95" i="4"/>
  <c r="I95" i="4" s="1"/>
  <c r="N95" i="4"/>
  <c r="T85" i="4"/>
  <c r="Q25" i="4"/>
  <c r="G25" i="4"/>
  <c r="K25" i="4" s="1"/>
  <c r="H25" i="4"/>
  <c r="T63" i="4" l="1"/>
  <c r="T41" i="4"/>
  <c r="T95" i="4"/>
  <c r="T97" i="4"/>
  <c r="T49" i="4"/>
  <c r="T99" i="4"/>
  <c r="T53" i="4"/>
  <c r="Q31" i="4"/>
  <c r="K31" i="4"/>
  <c r="L31" i="4" s="1"/>
  <c r="N31" i="4"/>
  <c r="G31" i="4"/>
  <c r="I31" i="4" s="1"/>
  <c r="T105" i="4"/>
  <c r="I25" i="4"/>
  <c r="L25" i="4"/>
  <c r="N25" i="4"/>
  <c r="T25" i="4" s="1"/>
  <c r="T31" i="4" l="1"/>
  <c r="F26" i="1"/>
  <c r="F20" i="1" l="1"/>
  <c r="K35" i="1" s="1"/>
  <c r="K39" i="1"/>
  <c r="F27" i="1"/>
  <c r="K42" i="1" s="1"/>
  <c r="L38" i="1" l="1"/>
  <c r="N38" i="1" s="1"/>
  <c r="D34" i="4"/>
  <c r="L34" i="1"/>
  <c r="D30" i="4"/>
  <c r="L42" i="1"/>
  <c r="N42" i="1" s="1"/>
  <c r="D37" i="4"/>
  <c r="M34" i="1"/>
  <c r="K40" i="1"/>
  <c r="D35" i="4" s="1"/>
  <c r="K41" i="1"/>
  <c r="D36" i="4" s="1"/>
  <c r="N34" i="1" l="1"/>
  <c r="M32" i="1"/>
  <c r="E33" i="4"/>
  <c r="H33" i="4"/>
  <c r="M36" i="1"/>
  <c r="H35" i="4"/>
  <c r="E35" i="4"/>
  <c r="M42" i="1"/>
  <c r="E29" i="4"/>
  <c r="H29" i="4"/>
  <c r="E37" i="4"/>
  <c r="H37" i="4"/>
  <c r="L40" i="1"/>
  <c r="N40" i="1" s="1"/>
  <c r="Q35" i="4" l="1"/>
  <c r="G35" i="4"/>
  <c r="I35" i="4" s="1"/>
  <c r="K35" i="4"/>
  <c r="L35" i="4" s="1"/>
  <c r="N35" i="4"/>
  <c r="Q33" i="4"/>
  <c r="K33" i="4"/>
  <c r="L33" i="4" s="1"/>
  <c r="G33" i="4"/>
  <c r="I33" i="4" s="1"/>
  <c r="N33" i="4"/>
  <c r="Q29" i="4"/>
  <c r="N29" i="4"/>
  <c r="G29" i="4"/>
  <c r="I29" i="4" s="1"/>
  <c r="K29" i="4"/>
  <c r="L29" i="4" s="1"/>
  <c r="Q37" i="4"/>
  <c r="G37" i="4"/>
  <c r="I37" i="4" s="1"/>
  <c r="N37" i="4"/>
  <c r="K37" i="4"/>
  <c r="L37" i="4" s="1"/>
  <c r="M40" i="1"/>
  <c r="M38" i="1"/>
  <c r="T29" i="4" l="1"/>
  <c r="T33" i="4"/>
  <c r="T35" i="4"/>
  <c r="T37" i="4"/>
</calcChain>
</file>

<file path=xl/sharedStrings.xml><?xml version="1.0" encoding="utf-8"?>
<sst xmlns="http://schemas.openxmlformats.org/spreadsheetml/2006/main" count="175" uniqueCount="96">
  <si>
    <t>Раздел I: Введите данные об анализе</t>
  </si>
  <si>
    <t>Исполнитель</t>
  </si>
  <si>
    <t>Дата:</t>
  </si>
  <si>
    <t>№ партии</t>
  </si>
  <si>
    <t>№</t>
  </si>
  <si>
    <t>Наименование образца</t>
  </si>
  <si>
    <t>Фактор разведения</t>
  </si>
  <si>
    <t>Xi, мкг/кг</t>
  </si>
  <si>
    <t>Xi, мг/кг</t>
  </si>
  <si>
    <t>Xср, мг/кг</t>
  </si>
  <si>
    <t>Примечания</t>
  </si>
  <si>
    <t xml:space="preserve">Продукт </t>
  </si>
  <si>
    <t>Фактор разбавления</t>
  </si>
  <si>
    <t>Предел определения, мкг/кг</t>
  </si>
  <si>
    <t>Верхняя граница, мкг/кг</t>
  </si>
  <si>
    <r>
      <rPr>
        <b/>
        <i/>
        <sz val="12"/>
        <rFont val="Arial"/>
        <family val="2"/>
        <charset val="204"/>
      </rPr>
      <t>U</t>
    </r>
    <r>
      <rPr>
        <b/>
        <sz val="12"/>
        <rFont val="Arial"/>
        <family val="2"/>
        <charset val="204"/>
      </rPr>
      <t xml:space="preserve">, % относительная расширенная неопределенность </t>
    </r>
  </si>
  <si>
    <r>
      <rPr>
        <b/>
        <i/>
        <sz val="12"/>
        <rFont val="Arial"/>
        <family val="2"/>
        <charset val="204"/>
      </rPr>
      <t>r</t>
    </r>
    <r>
      <rPr>
        <b/>
        <sz val="12"/>
        <rFont val="Arial"/>
        <family val="2"/>
        <charset val="204"/>
      </rPr>
      <t>, % предел повторяемости</t>
    </r>
  </si>
  <si>
    <r>
      <rPr>
        <b/>
        <i/>
        <sz val="12"/>
        <rFont val="Arial"/>
        <family val="2"/>
        <charset val="204"/>
      </rPr>
      <t>CD</t>
    </r>
    <r>
      <rPr>
        <b/>
        <sz val="12"/>
        <rFont val="Arial"/>
        <family val="2"/>
        <charset val="204"/>
      </rPr>
      <t>, % критическая разность</t>
    </r>
  </si>
  <si>
    <r>
      <rPr>
        <b/>
        <i/>
        <sz val="12"/>
        <rFont val="Arial"/>
        <family val="2"/>
        <charset val="204"/>
      </rPr>
      <t>К</t>
    </r>
    <r>
      <rPr>
        <b/>
        <sz val="12"/>
        <rFont val="Arial"/>
        <family val="2"/>
        <charset val="204"/>
      </rPr>
      <t>, %    норматив 
контроля 
правильности</t>
    </r>
  </si>
  <si>
    <t>Жидкие молочные продукты</t>
  </si>
  <si>
    <t>Проверка приемлемости результатов измерений, полученных в условиях повторяемости</t>
  </si>
  <si>
    <r>
      <t>Х ср = (Х</t>
    </r>
    <r>
      <rPr>
        <sz val="8"/>
        <rFont val="Arial"/>
        <family val="2"/>
        <charset val="204"/>
      </rPr>
      <t>1</t>
    </r>
    <r>
      <rPr>
        <sz val="12"/>
        <rFont val="Arial"/>
        <family val="2"/>
        <charset val="204"/>
      </rPr>
      <t>+Х</t>
    </r>
    <r>
      <rPr>
        <sz val="8"/>
        <rFont val="Arial"/>
        <family val="2"/>
        <charset val="204"/>
      </rPr>
      <t>2</t>
    </r>
    <r>
      <rPr>
        <sz val="12"/>
        <rFont val="Arial"/>
        <family val="2"/>
        <charset val="204"/>
      </rPr>
      <t>)/2</t>
    </r>
  </si>
  <si>
    <t>r абс = 0,01*r*Xср</t>
  </si>
  <si>
    <t>Расширенная неопределенность результатов измерений</t>
  </si>
  <si>
    <t>Результаты приемлемы при их соответствии условию</t>
  </si>
  <si>
    <r>
      <t>ǀX</t>
    </r>
    <r>
      <rPr>
        <sz val="8"/>
        <rFont val="Arial"/>
        <family val="2"/>
        <charset val="204"/>
      </rPr>
      <t>1</t>
    </r>
    <r>
      <rPr>
        <sz val="12"/>
        <rFont val="Arial"/>
        <family val="2"/>
        <charset val="204"/>
      </rPr>
      <t>-X</t>
    </r>
    <r>
      <rPr>
        <sz val="8"/>
        <rFont val="Arial"/>
        <family val="2"/>
        <charset val="204"/>
      </rPr>
      <t>2</t>
    </r>
    <r>
      <rPr>
        <sz val="12"/>
        <rFont val="Arial"/>
        <family val="2"/>
        <charset val="204"/>
      </rPr>
      <t>ǀ ≤ r абс</t>
    </r>
  </si>
  <si>
    <t>Проверка приемлемости результатов измерений, полученных в условиях промежуточной прецизионности</t>
  </si>
  <si>
    <t>CD абс = 0,01*CD*Xср</t>
  </si>
  <si>
    <r>
      <t>ǀX</t>
    </r>
    <r>
      <rPr>
        <sz val="8"/>
        <rFont val="Arial"/>
        <family val="2"/>
        <charset val="204"/>
      </rPr>
      <t>1</t>
    </r>
    <r>
      <rPr>
        <sz val="12"/>
        <rFont val="Arial"/>
        <family val="2"/>
        <charset val="204"/>
      </rPr>
      <t>-X</t>
    </r>
    <r>
      <rPr>
        <sz val="8"/>
        <rFont val="Arial"/>
        <family val="2"/>
        <charset val="204"/>
      </rPr>
      <t>2</t>
    </r>
    <r>
      <rPr>
        <sz val="12"/>
        <rFont val="Arial"/>
        <family val="2"/>
        <charset val="204"/>
      </rPr>
      <t>ǀ ≤CD абс</t>
    </r>
  </si>
  <si>
    <t>r абс</t>
  </si>
  <si>
    <t>ǀX1-X2ǀ</t>
  </si>
  <si>
    <t>Оценка приемлемости в условиях повторяемости</t>
  </si>
  <si>
    <t>CD абс</t>
  </si>
  <si>
    <t>Оценка приемлемости в условиях промежуточной прецизионности</t>
  </si>
  <si>
    <t xml:space="preserve"> U(X) расширенная неопределенность</t>
  </si>
  <si>
    <t>Примечание</t>
  </si>
  <si>
    <t>±</t>
  </si>
  <si>
    <t>Группа продуктов (выбрать из списка)</t>
  </si>
  <si>
    <t xml:space="preserve">Xi, (мг/кг) </t>
  </si>
  <si>
    <t>Хср, (мг/кг)</t>
  </si>
  <si>
    <t>r, %</t>
  </si>
  <si>
    <t>U(X) = 0,01*U*Xср</t>
  </si>
  <si>
    <t>РЕЗУЛЬТАТ                                      Хср     ±     U(X) (мг/кг)</t>
  </si>
  <si>
    <t>U, %</t>
  </si>
  <si>
    <t>CD, %</t>
  </si>
  <si>
    <t>Верхняя граница, мг/кг</t>
  </si>
  <si>
    <t>Сыворотка, творог, коктейли, кисломолочные продукты</t>
  </si>
  <si>
    <t>Масло</t>
  </si>
  <si>
    <t>Мясо (не кролика), сыр</t>
  </si>
  <si>
    <t>Печень, мясо кролика</t>
  </si>
  <si>
    <t>Масло 50%</t>
  </si>
  <si>
    <t>Масло 65, 67%</t>
  </si>
  <si>
    <t>Масло 70, 72,5%</t>
  </si>
  <si>
    <t xml:space="preserve">Молоко, молочные смеси, мороженое </t>
  </si>
  <si>
    <t>Сгущенное молоко</t>
  </si>
  <si>
    <t>Мясо, сыр</t>
  </si>
  <si>
    <t>Матрицы</t>
  </si>
  <si>
    <t>19,5-25</t>
  </si>
  <si>
    <t xml:space="preserve">Масло сливочное </t>
  </si>
  <si>
    <t>Сыворотка,  творог, коктейли, кисломолочные 
продукты</t>
  </si>
  <si>
    <t>Продукты</t>
  </si>
  <si>
    <t>Молоко, молочные смеси, мороженое</t>
  </si>
  <si>
    <t>Предел определения, мг/кг</t>
  </si>
  <si>
    <t>Градуировочный раствор</t>
  </si>
  <si>
    <t>Оптическая плотность Bi</t>
  </si>
  <si>
    <t>Bi/B0</t>
  </si>
  <si>
    <t>К.В.</t>
  </si>
  <si>
    <t>С0</t>
  </si>
  <si>
    <t>С1</t>
  </si>
  <si>
    <t>С2</t>
  </si>
  <si>
    <t>С3</t>
  </si>
  <si>
    <t>С4</t>
  </si>
  <si>
    <t>С5</t>
  </si>
  <si>
    <t>Раздел II: Градуировочный график</t>
  </si>
  <si>
    <t>Slope</t>
  </si>
  <si>
    <t>Intercept</t>
  </si>
  <si>
    <t>R^2</t>
  </si>
  <si>
    <t>Для всей кривой</t>
  </si>
  <si>
    <r>
      <t>B</t>
    </r>
    <r>
      <rPr>
        <b/>
        <vertAlign val="subscript"/>
        <sz val="11"/>
        <color indexed="8"/>
        <rFont val="Arial"/>
        <family val="2"/>
        <charset val="204"/>
      </rPr>
      <t>1</t>
    </r>
    <r>
      <rPr>
        <b/>
        <sz val="11"/>
        <color indexed="8"/>
        <rFont val="Arial"/>
        <family val="2"/>
        <charset val="204"/>
      </rPr>
      <t>-B</t>
    </r>
    <r>
      <rPr>
        <b/>
        <vertAlign val="subscript"/>
        <sz val="11"/>
        <color indexed="8"/>
        <rFont val="Arial"/>
        <family val="2"/>
        <charset val="204"/>
      </rPr>
      <t>2</t>
    </r>
  </si>
  <si>
    <r>
      <t>B</t>
    </r>
    <r>
      <rPr>
        <b/>
        <vertAlign val="subscript"/>
        <sz val="11"/>
        <color indexed="8"/>
        <rFont val="Arial"/>
        <family val="2"/>
        <charset val="204"/>
      </rPr>
      <t>2</t>
    </r>
    <r>
      <rPr>
        <b/>
        <sz val="11"/>
        <color indexed="8"/>
        <rFont val="Arial"/>
        <family val="2"/>
        <charset val="204"/>
      </rPr>
      <t>-B</t>
    </r>
    <r>
      <rPr>
        <b/>
        <vertAlign val="subscript"/>
        <sz val="11"/>
        <color indexed="8"/>
        <rFont val="Arial"/>
        <family val="2"/>
        <charset val="204"/>
      </rPr>
      <t>3</t>
    </r>
  </si>
  <si>
    <r>
      <t>B</t>
    </r>
    <r>
      <rPr>
        <b/>
        <vertAlign val="subscript"/>
        <sz val="11"/>
        <color indexed="8"/>
        <rFont val="Arial"/>
        <family val="2"/>
        <charset val="204"/>
      </rPr>
      <t>3</t>
    </r>
    <r>
      <rPr>
        <b/>
        <sz val="11"/>
        <color indexed="8"/>
        <rFont val="Arial"/>
        <family val="2"/>
        <charset val="204"/>
      </rPr>
      <t>-B</t>
    </r>
    <r>
      <rPr>
        <b/>
        <vertAlign val="subscript"/>
        <sz val="11"/>
        <color indexed="8"/>
        <rFont val="Arial"/>
        <family val="2"/>
        <charset val="204"/>
      </rPr>
      <t>4</t>
    </r>
  </si>
  <si>
    <r>
      <t>B</t>
    </r>
    <r>
      <rPr>
        <b/>
        <vertAlign val="subscript"/>
        <sz val="11"/>
        <color indexed="8"/>
        <rFont val="Arial"/>
        <family val="2"/>
        <charset val="204"/>
      </rPr>
      <t>4</t>
    </r>
    <r>
      <rPr>
        <b/>
        <sz val="11"/>
        <color indexed="8"/>
        <rFont val="Arial"/>
        <family val="2"/>
        <charset val="204"/>
      </rPr>
      <t>-B</t>
    </r>
    <r>
      <rPr>
        <b/>
        <vertAlign val="subscript"/>
        <sz val="11"/>
        <color indexed="8"/>
        <rFont val="Arial"/>
        <family val="2"/>
        <charset val="204"/>
      </rPr>
      <t>5</t>
    </r>
    <r>
      <rPr>
        <sz val="11"/>
        <color indexed="8"/>
        <rFont val="Calibri"/>
        <family val="2"/>
        <charset val="204"/>
      </rPr>
      <t/>
    </r>
  </si>
  <si>
    <r>
      <t>Оптическая плотность B</t>
    </r>
    <r>
      <rPr>
        <b/>
        <vertAlign val="subscript"/>
        <sz val="10"/>
        <rFont val="Arial"/>
        <family val="2"/>
        <charset val="204"/>
      </rPr>
      <t>х</t>
    </r>
  </si>
  <si>
    <r>
      <t>B</t>
    </r>
    <r>
      <rPr>
        <b/>
        <vertAlign val="subscript"/>
        <sz val="10"/>
        <rFont val="Arial"/>
        <family val="2"/>
        <charset val="204"/>
      </rPr>
      <t>х</t>
    </r>
    <r>
      <rPr>
        <b/>
        <sz val="10"/>
        <rFont val="Arial"/>
        <family val="2"/>
        <charset val="204"/>
      </rPr>
      <t>/B</t>
    </r>
    <r>
      <rPr>
        <b/>
        <vertAlign val="subscript"/>
        <sz val="10"/>
        <rFont val="Arial"/>
        <family val="2"/>
        <charset val="204"/>
      </rPr>
      <t>0</t>
    </r>
  </si>
  <si>
    <t>50% IC</t>
  </si>
  <si>
    <r>
      <rPr>
        <b/>
        <sz val="11"/>
        <rFont val="Arial"/>
        <family val="2"/>
        <charset val="204"/>
      </rPr>
      <t>Интерсепт 50% (IC</t>
    </r>
    <r>
      <rPr>
        <b/>
        <vertAlign val="subscript"/>
        <sz val="11"/>
        <rFont val="Arial"/>
        <family val="2"/>
        <charset val="204"/>
      </rPr>
      <t>50</t>
    </r>
    <r>
      <rPr>
        <b/>
        <sz val="11"/>
        <rFont val="Arial"/>
        <family val="2"/>
        <charset val="204"/>
      </rPr>
      <t>)</t>
    </r>
  </si>
  <si>
    <t xml:space="preserve">Раздел II: Введите наименование образца и оптическую плотность </t>
  </si>
  <si>
    <t>мкг/л</t>
  </si>
  <si>
    <r>
      <t>lnC</t>
    </r>
    <r>
      <rPr>
        <b/>
        <vertAlign val="subscript"/>
        <sz val="10"/>
        <color theme="0"/>
        <rFont val="Arial"/>
        <family val="2"/>
        <charset val="204"/>
      </rPr>
      <t>i</t>
    </r>
  </si>
  <si>
    <t>Масло 75,78%</t>
  </si>
  <si>
    <t>Масло 82,5, 84%</t>
  </si>
  <si>
    <t>При проведении измерений согласно п.14.2 МВИ</t>
  </si>
  <si>
    <t>Сравнение полученной концентрации с нижним пределом  обнаружения (больше/меньше)</t>
  </si>
  <si>
    <r>
      <rPr>
        <b/>
        <sz val="11"/>
        <color indexed="8"/>
        <rFont val="Arial"/>
        <family val="2"/>
        <charset val="204"/>
      </rPr>
      <t>Техническая поддержка: 
+375 (17) 336-50-54
+7 (499) 444 05 50
support@komprod.com</t>
    </r>
    <r>
      <rPr>
        <sz val="11"/>
        <color indexed="8"/>
        <rFont val="Arial"/>
        <family val="2"/>
        <charset val="204"/>
      </rPr>
      <t xml:space="preserve">
</t>
    </r>
  </si>
  <si>
    <t>Соответствие ТР ТС 021/2011 "О безопасности пищевой продукции"</t>
  </si>
  <si>
    <r>
      <t>Файл обсчета для обработки результатов измерений при определениии стрептомицина в продуктах питания с использованием  
тест-системы ПРОДОСКРИН</t>
    </r>
    <r>
      <rPr>
        <b/>
        <sz val="12"/>
        <rFont val="Calibri"/>
        <family val="2"/>
        <charset val="204"/>
      </rPr>
      <t>®</t>
    </r>
    <r>
      <rPr>
        <b/>
        <sz val="12"/>
        <rFont val="Arial"/>
        <family val="2"/>
        <charset val="204"/>
      </rPr>
      <t xml:space="preserve">Стрептомицин 
</t>
    </r>
    <r>
      <rPr>
        <i/>
        <sz val="12"/>
        <rFont val="Arial"/>
        <family val="2"/>
        <charset val="204"/>
      </rPr>
      <t>в соответствии с МВИ.МН 2642-2015 (Извещение об изменении № 1)</t>
    </r>
    <r>
      <rPr>
        <b/>
        <sz val="12"/>
        <rFont val="Arial"/>
        <family val="2"/>
        <charset val="204"/>
      </rPr>
      <t xml:space="preserve">                                         версия 1.2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</si>
</sst>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_ "/>
    <numFmt numFmtId="165" formatCode="\±0.0"/>
    <numFmt numFmtId="166" formatCode="0.000000"/>
    <numFmt numFmtId="167" formatCode="0.0000"/>
    <numFmt numFmtId="168" formatCode="0.00000"/>
    <numFmt numFmtId="169" formatCode="0.0"/>
    <numFmt numFmtId="170" formatCode="0.000"/>
    <numFmt numFmtId="171" formatCode="0.0%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i/>
      <sz val="12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2"/>
      <name val="宋体"/>
      <charset val="134"/>
    </font>
    <font>
      <sz val="12"/>
      <color indexed="8"/>
      <name val="Arial"/>
      <family val="2"/>
      <charset val="204"/>
    </font>
    <font>
      <sz val="11"/>
      <name val="宋体"/>
      <charset val="134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vertAlign val="subscript"/>
      <sz val="11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vertAlign val="subscript"/>
      <sz val="10"/>
      <name val="Arial"/>
      <family val="2"/>
      <charset val="204"/>
    </font>
    <font>
      <b/>
      <vertAlign val="subscript"/>
      <sz val="11"/>
      <name val="Arial"/>
      <family val="2"/>
      <charset val="204"/>
    </font>
    <font>
      <b/>
      <sz val="10"/>
      <color theme="0"/>
      <name val="Arial"/>
      <family val="2"/>
      <charset val="204"/>
    </font>
    <font>
      <b/>
      <vertAlign val="subscript"/>
      <sz val="10"/>
      <color theme="0"/>
      <name val="Arial"/>
      <family val="2"/>
      <charset val="204"/>
    </font>
    <font>
      <sz val="11"/>
      <color theme="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8" fillId="0" borderId="0"/>
  </cellStyleXfs>
  <cellXfs count="220">
    <xf numFmtId="0" fontId="0" fillId="0" borderId="0" xfId="0"/>
    <xf numFmtId="0" fontId="2" fillId="2" borderId="0" xfId="1" applyFont="1" applyFill="1" applyProtection="1">
      <protection hidden="1"/>
    </xf>
    <xf numFmtId="0" fontId="5" fillId="2" borderId="0" xfId="1" applyFont="1" applyFill="1" applyProtection="1">
      <protection hidden="1"/>
    </xf>
    <xf numFmtId="0" fontId="2" fillId="0" borderId="0" xfId="1" applyFont="1" applyBorder="1" applyAlignment="1" applyProtection="1">
      <protection hidden="1"/>
    </xf>
    <xf numFmtId="170" fontId="2" fillId="2" borderId="4" xfId="0" applyNumberFormat="1" applyFont="1" applyFill="1" applyBorder="1" applyAlignment="1" applyProtection="1">
      <alignment horizontal="center"/>
      <protection hidden="1"/>
    </xf>
    <xf numFmtId="0" fontId="17" fillId="2" borderId="4" xfId="0" applyFont="1" applyFill="1" applyBorder="1" applyAlignment="1" applyProtection="1">
      <alignment horizontal="left"/>
      <protection hidden="1"/>
    </xf>
    <xf numFmtId="0" fontId="17" fillId="2" borderId="0" xfId="0" applyFont="1" applyFill="1" applyBorder="1" applyAlignment="1" applyProtection="1">
      <protection hidden="1"/>
    </xf>
    <xf numFmtId="170" fontId="2" fillId="2" borderId="0" xfId="0" applyNumberFormat="1" applyFont="1" applyFill="1" applyBorder="1" applyAlignment="1" applyProtection="1">
      <alignment horizontal="center"/>
      <protection hidden="1"/>
    </xf>
    <xf numFmtId="170" fontId="4" fillId="3" borderId="4" xfId="2" applyNumberFormat="1" applyFont="1" applyFill="1" applyBorder="1" applyAlignment="1" applyProtection="1">
      <alignment horizontal="center"/>
      <protection locked="0" hidden="1"/>
    </xf>
    <xf numFmtId="168" fontId="4" fillId="0" borderId="4" xfId="1" applyNumberFormat="1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Border="1" applyAlignment="1" applyProtection="1">
      <alignment horizontal="right" vertical="center"/>
      <protection hidden="1"/>
    </xf>
    <xf numFmtId="171" fontId="2" fillId="2" borderId="4" xfId="0" applyNumberFormat="1" applyFont="1" applyFill="1" applyBorder="1" applyAlignment="1" applyProtection="1">
      <alignment horizontal="center" vertical="center"/>
      <protection hidden="1"/>
    </xf>
    <xf numFmtId="10" fontId="2" fillId="2" borderId="4" xfId="0" applyNumberFormat="1" applyFont="1" applyFill="1" applyBorder="1" applyAlignment="1" applyProtection="1">
      <alignment horizontal="center" vertical="center"/>
      <protection hidden="1"/>
    </xf>
    <xf numFmtId="170" fontId="24" fillId="2" borderId="11" xfId="0" applyNumberFormat="1" applyFont="1" applyFill="1" applyBorder="1" applyAlignment="1" applyProtection="1">
      <alignment horizontal="center" vertical="center"/>
      <protection locked="0" hidden="1"/>
    </xf>
    <xf numFmtId="170" fontId="24" fillId="2" borderId="4" xfId="0" applyNumberFormat="1" applyFont="1" applyFill="1" applyBorder="1" applyAlignment="1" applyProtection="1">
      <alignment horizontal="center" vertical="center"/>
      <protection locked="0" hidden="1"/>
    </xf>
    <xf numFmtId="171" fontId="24" fillId="2" borderId="4" xfId="0" applyNumberFormat="1" applyFont="1" applyFill="1" applyBorder="1" applyAlignment="1" applyProtection="1">
      <alignment horizontal="center" vertical="center"/>
      <protection hidden="1"/>
    </xf>
    <xf numFmtId="10" fontId="24" fillId="2" borderId="4" xfId="0" applyNumberFormat="1" applyFont="1" applyFill="1" applyBorder="1" applyAlignment="1" applyProtection="1">
      <alignment horizontal="center" vertical="center"/>
      <protection hidden="1"/>
    </xf>
    <xf numFmtId="170" fontId="24" fillId="2" borderId="11" xfId="0" applyNumberFormat="1" applyFont="1" applyFill="1" applyBorder="1" applyAlignment="1" applyProtection="1">
      <alignment horizontal="center"/>
      <protection locked="0" hidden="1"/>
    </xf>
    <xf numFmtId="10" fontId="2" fillId="0" borderId="4" xfId="0" applyNumberFormat="1" applyFont="1" applyFill="1" applyBorder="1" applyAlignment="1" applyProtection="1">
      <alignment horizontal="center"/>
      <protection hidden="1"/>
    </xf>
    <xf numFmtId="2" fontId="4" fillId="0" borderId="4" xfId="1" applyNumberFormat="1" applyFont="1" applyFill="1" applyBorder="1" applyAlignment="1" applyProtection="1">
      <alignment horizontal="center" vertical="center"/>
      <protection hidden="1"/>
    </xf>
    <xf numFmtId="0" fontId="17" fillId="2" borderId="8" xfId="0" applyFont="1" applyFill="1" applyBorder="1" applyAlignment="1" applyProtection="1">
      <protection hidden="1"/>
    </xf>
    <xf numFmtId="0" fontId="17" fillId="2" borderId="8" xfId="0" applyFont="1" applyFill="1" applyBorder="1" applyAlignment="1" applyProtection="1">
      <alignment horizontal="center"/>
      <protection hidden="1"/>
    </xf>
    <xf numFmtId="0" fontId="17" fillId="2" borderId="8" xfId="0" applyFont="1" applyFill="1" applyBorder="1" applyAlignment="1" applyProtection="1">
      <alignment horizontal="left"/>
      <protection hidden="1"/>
    </xf>
    <xf numFmtId="0" fontId="17" fillId="2" borderId="5" xfId="0" applyFont="1" applyFill="1" applyBorder="1" applyAlignment="1" applyProtection="1">
      <alignment horizontal="center"/>
      <protection hidden="1"/>
    </xf>
    <xf numFmtId="170" fontId="2" fillId="2" borderId="5" xfId="0" applyNumberFormat="1" applyFont="1" applyFill="1" applyBorder="1" applyAlignment="1" applyProtection="1">
      <alignment horizontal="center"/>
      <protection hidden="1"/>
    </xf>
    <xf numFmtId="0" fontId="17" fillId="2" borderId="0" xfId="0" applyFont="1" applyFill="1" applyBorder="1" applyAlignment="1" applyProtection="1">
      <alignment horizontal="center"/>
      <protection hidden="1"/>
    </xf>
    <xf numFmtId="170" fontId="17" fillId="2" borderId="0" xfId="0" applyNumberFormat="1" applyFont="1" applyFill="1" applyBorder="1" applyAlignment="1" applyProtection="1">
      <alignment horizontal="center"/>
      <protection hidden="1"/>
    </xf>
    <xf numFmtId="2" fontId="32" fillId="0" borderId="0" xfId="0" applyNumberFormat="1" applyFont="1" applyFill="1" applyBorder="1" applyAlignment="1" applyProtection="1">
      <alignment horizontal="center" vertical="center"/>
      <protection hidden="1"/>
    </xf>
    <xf numFmtId="170" fontId="5" fillId="2" borderId="24" xfId="0" applyNumberFormat="1" applyFont="1" applyFill="1" applyBorder="1" applyAlignment="1" applyProtection="1">
      <alignment horizontal="right" vertical="center"/>
      <protection locked="0" hidden="1"/>
    </xf>
    <xf numFmtId="170" fontId="5" fillId="2" borderId="23" xfId="0" applyNumberFormat="1" applyFont="1" applyFill="1" applyBorder="1" applyAlignment="1" applyProtection="1">
      <alignment horizontal="right" vertical="center"/>
      <protection locked="0" hidden="1"/>
    </xf>
    <xf numFmtId="170" fontId="5" fillId="2" borderId="12" xfId="0" applyNumberFormat="1" applyFont="1" applyFill="1" applyBorder="1" applyAlignment="1" applyProtection="1">
      <alignment horizontal="right" vertical="center"/>
      <protection locked="0" hidden="1"/>
    </xf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1" fillId="0" borderId="0" xfId="1" applyProtection="1">
      <protection hidden="1"/>
    </xf>
    <xf numFmtId="0" fontId="0" fillId="0" borderId="0" xfId="0" applyFont="1" applyBorder="1" applyProtection="1">
      <protection hidden="1"/>
    </xf>
    <xf numFmtId="49" fontId="8" fillId="0" borderId="0" xfId="1" applyNumberFormat="1" applyFont="1" applyFill="1" applyBorder="1" applyAlignment="1" applyProtection="1">
      <alignment horizontal="left"/>
      <protection hidden="1"/>
    </xf>
    <xf numFmtId="0" fontId="1" fillId="0" borderId="0" xfId="1" applyBorder="1" applyAlignment="1" applyProtection="1">
      <protection hidden="1"/>
    </xf>
    <xf numFmtId="10" fontId="24" fillId="0" borderId="0" xfId="1" applyNumberFormat="1" applyFont="1" applyFill="1" applyBorder="1" applyAlignment="1" applyProtection="1">
      <alignment horizontal="center"/>
      <protection hidden="1"/>
    </xf>
    <xf numFmtId="170" fontId="24" fillId="0" borderId="0" xfId="1" applyNumberFormat="1" applyFont="1" applyFill="1" applyBorder="1" applyAlignment="1" applyProtection="1">
      <alignment horizontal="center" vertical="center"/>
      <protection hidden="1"/>
    </xf>
    <xf numFmtId="170" fontId="5" fillId="2" borderId="11" xfId="0" applyNumberFormat="1" applyFont="1" applyFill="1" applyBorder="1" applyAlignment="1" applyProtection="1">
      <alignment horizontal="left" vertical="center"/>
      <protection locked="0" hidden="1"/>
    </xf>
    <xf numFmtId="168" fontId="12" fillId="0" borderId="4" xfId="3" applyNumberFormat="1" applyFont="1" applyFill="1" applyBorder="1" applyAlignment="1" applyProtection="1">
      <alignment horizontal="center" vertical="top"/>
      <protection hidden="1"/>
    </xf>
    <xf numFmtId="0" fontId="13" fillId="3" borderId="4" xfId="0" applyNumberFormat="1" applyFont="1" applyFill="1" applyBorder="1" applyAlignment="1" applyProtection="1">
      <alignment horizontal="center" vertical="center"/>
      <protection hidden="1"/>
    </xf>
    <xf numFmtId="2" fontId="13" fillId="3" borderId="4" xfId="0" applyNumberFormat="1" applyFont="1" applyFill="1" applyBorder="1" applyAlignment="1" applyProtection="1">
      <alignment horizontal="center" vertical="center"/>
      <protection hidden="1"/>
    </xf>
    <xf numFmtId="2" fontId="13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3" applyFont="1" applyFill="1" applyBorder="1" applyProtection="1">
      <protection hidden="1"/>
    </xf>
    <xf numFmtId="0" fontId="13" fillId="0" borderId="13" xfId="3" applyFont="1" applyFill="1" applyBorder="1" applyAlignment="1" applyProtection="1">
      <alignment horizontal="left" vertical="center" wrapText="1"/>
      <protection hidden="1"/>
    </xf>
    <xf numFmtId="0" fontId="13" fillId="0" borderId="0" xfId="3" applyNumberFormat="1" applyFont="1" applyFill="1" applyBorder="1" applyAlignment="1" applyProtection="1">
      <alignment horizontal="center" vertical="center"/>
      <protection hidden="1"/>
    </xf>
    <xf numFmtId="2" fontId="13" fillId="0" borderId="0" xfId="3" applyNumberFormat="1" applyFont="1" applyFill="1" applyBorder="1" applyAlignment="1" applyProtection="1">
      <alignment horizontal="center" vertical="center"/>
      <protection hidden="1"/>
    </xf>
    <xf numFmtId="1" fontId="13" fillId="0" borderId="0" xfId="3" applyNumberFormat="1" applyFont="1" applyFill="1" applyBorder="1" applyAlignment="1" applyProtection="1">
      <alignment horizontal="center" vertical="center"/>
      <protection hidden="1"/>
    </xf>
    <xf numFmtId="1" fontId="13" fillId="0" borderId="0" xfId="3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3" applyFont="1" applyFill="1" applyBorder="1" applyAlignment="1" applyProtection="1">
      <alignment horizontal="center" vertical="center" wrapText="1"/>
      <protection hidden="1"/>
    </xf>
    <xf numFmtId="0" fontId="18" fillId="0" borderId="0" xfId="3" applyProtection="1">
      <protection hidden="1"/>
    </xf>
    <xf numFmtId="0" fontId="13" fillId="0" borderId="14" xfId="3" applyFont="1" applyFill="1" applyBorder="1" applyProtection="1">
      <protection hidden="1"/>
    </xf>
    <xf numFmtId="2" fontId="13" fillId="0" borderId="15" xfId="3" applyNumberFormat="1" applyFont="1" applyFill="1" applyBorder="1" applyAlignment="1" applyProtection="1">
      <alignment horizontal="center" vertical="center"/>
      <protection hidden="1"/>
    </xf>
    <xf numFmtId="166" fontId="13" fillId="0" borderId="15" xfId="3" applyNumberFormat="1" applyFont="1" applyFill="1" applyBorder="1" applyProtection="1">
      <protection hidden="1"/>
    </xf>
    <xf numFmtId="166" fontId="14" fillId="0" borderId="15" xfId="3" applyNumberFormat="1" applyFont="1" applyFill="1" applyBorder="1" applyProtection="1">
      <protection hidden="1"/>
    </xf>
    <xf numFmtId="1" fontId="13" fillId="0" borderId="15" xfId="3" applyNumberFormat="1" applyFont="1" applyFill="1" applyBorder="1" applyAlignment="1" applyProtection="1">
      <alignment horizontal="center" vertical="center"/>
      <protection hidden="1"/>
    </xf>
    <xf numFmtId="1" fontId="13" fillId="0" borderId="15" xfId="3" applyNumberFormat="1" applyFont="1" applyFill="1" applyBorder="1" applyAlignment="1" applyProtection="1">
      <alignment horizontal="center"/>
      <protection hidden="1"/>
    </xf>
    <xf numFmtId="167" fontId="13" fillId="0" borderId="16" xfId="3" applyNumberFormat="1" applyFont="1" applyFill="1" applyBorder="1" applyProtection="1">
      <protection hidden="1"/>
    </xf>
    <xf numFmtId="167" fontId="13" fillId="0" borderId="17" xfId="3" applyNumberFormat="1" applyFont="1" applyFill="1" applyBorder="1" applyProtection="1">
      <protection hidden="1"/>
    </xf>
    <xf numFmtId="166" fontId="13" fillId="0" borderId="0" xfId="3" applyNumberFormat="1" applyFont="1" applyFill="1" applyBorder="1" applyProtection="1">
      <protection hidden="1"/>
    </xf>
    <xf numFmtId="166" fontId="14" fillId="0" borderId="0" xfId="3" applyNumberFormat="1" applyFont="1" applyFill="1" applyBorder="1" applyProtection="1">
      <protection hidden="1"/>
    </xf>
    <xf numFmtId="1" fontId="13" fillId="0" borderId="0" xfId="3" applyNumberFormat="1" applyFont="1" applyFill="1" applyBorder="1" applyAlignment="1" applyProtection="1">
      <alignment horizontal="center"/>
      <protection hidden="1"/>
    </xf>
    <xf numFmtId="167" fontId="13" fillId="0" borderId="18" xfId="3" applyNumberFormat="1" applyFont="1" applyFill="1" applyBorder="1" applyProtection="1">
      <protection hidden="1"/>
    </xf>
    <xf numFmtId="167" fontId="13" fillId="0" borderId="0" xfId="3" applyNumberFormat="1" applyFont="1" applyFill="1" applyBorder="1" applyProtection="1">
      <protection hidden="1"/>
    </xf>
    <xf numFmtId="167" fontId="13" fillId="0" borderId="0" xfId="3" applyNumberFormat="1" applyFont="1" applyFill="1" applyProtection="1">
      <protection hidden="1"/>
    </xf>
    <xf numFmtId="0" fontId="13" fillId="0" borderId="17" xfId="3" applyFont="1" applyFill="1" applyBorder="1" applyProtection="1">
      <protection hidden="1"/>
    </xf>
    <xf numFmtId="0" fontId="18" fillId="0" borderId="0" xfId="3" applyBorder="1" applyProtection="1">
      <protection hidden="1"/>
    </xf>
    <xf numFmtId="1" fontId="13" fillId="0" borderId="17" xfId="3" applyNumberFormat="1" applyFont="1" applyFill="1" applyBorder="1" applyAlignment="1" applyProtection="1">
      <alignment horizontal="center"/>
      <protection hidden="1"/>
    </xf>
    <xf numFmtId="0" fontId="13" fillId="0" borderId="19" xfId="3" applyFont="1" applyFill="1" applyBorder="1" applyProtection="1">
      <protection hidden="1"/>
    </xf>
    <xf numFmtId="0" fontId="13" fillId="0" borderId="20" xfId="3" applyFont="1" applyFill="1" applyBorder="1" applyProtection="1">
      <protection hidden="1"/>
    </xf>
    <xf numFmtId="167" fontId="13" fillId="0" borderId="21" xfId="3" applyNumberFormat="1" applyFont="1" applyFill="1" applyBorder="1" applyProtection="1">
      <protection hidden="1"/>
    </xf>
    <xf numFmtId="0" fontId="5" fillId="0" borderId="4" xfId="3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Border="1" applyAlignment="1" applyProtection="1">
      <alignment horizontal="center" vertical="top" wrapText="1"/>
      <protection locked="0" hidden="1"/>
    </xf>
    <xf numFmtId="0" fontId="2" fillId="2" borderId="0" xfId="1" applyFont="1" applyFill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Border="1" applyProtection="1">
      <protection locked="0" hidden="1"/>
    </xf>
    <xf numFmtId="0" fontId="5" fillId="2" borderId="0" xfId="1" applyFont="1" applyFill="1" applyAlignment="1" applyProtection="1">
      <alignment horizontal="center" wrapText="1"/>
      <protection locked="0" hidden="1"/>
    </xf>
    <xf numFmtId="0" fontId="16" fillId="2" borderId="0" xfId="0" applyFont="1" applyFill="1" applyBorder="1" applyAlignment="1" applyProtection="1">
      <alignment horizontal="right" vertical="center"/>
      <protection locked="0" hidden="1"/>
    </xf>
    <xf numFmtId="0" fontId="1" fillId="0" borderId="0" xfId="1" applyProtection="1">
      <protection locked="0" hidden="1"/>
    </xf>
    <xf numFmtId="0" fontId="1" fillId="0" borderId="0" xfId="1" applyBorder="1" applyProtection="1">
      <protection locked="0" hidden="1"/>
    </xf>
    <xf numFmtId="0" fontId="0" fillId="0" borderId="0" xfId="0" applyFont="1" applyBorder="1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5" fillId="2" borderId="0" xfId="1" applyFont="1" applyFill="1" applyProtection="1">
      <protection locked="0" hidden="1"/>
    </xf>
    <xf numFmtId="0" fontId="7" fillId="2" borderId="0" xfId="1" applyFont="1" applyFill="1" applyAlignment="1" applyProtection="1">
      <alignment horizontal="right"/>
      <protection locked="0" hidden="1"/>
    </xf>
    <xf numFmtId="49" fontId="2" fillId="2" borderId="0" xfId="1" applyNumberFormat="1" applyFont="1" applyFill="1" applyProtection="1">
      <protection locked="0" hidden="1"/>
    </xf>
    <xf numFmtId="0" fontId="23" fillId="0" borderId="0" xfId="0" applyFont="1" applyFill="1" applyBorder="1" applyAlignment="1" applyProtection="1">
      <alignment vertical="top" wrapText="1"/>
      <protection locked="0" hidden="1"/>
    </xf>
    <xf numFmtId="49" fontId="8" fillId="0" borderId="0" xfId="1" applyNumberFormat="1" applyFont="1" applyFill="1" applyBorder="1" applyAlignment="1" applyProtection="1">
      <alignment horizontal="left"/>
      <protection locked="0" hidden="1"/>
    </xf>
    <xf numFmtId="0" fontId="23" fillId="0" borderId="0" xfId="0" applyFont="1" applyFill="1" applyBorder="1" applyAlignment="1" applyProtection="1">
      <alignment vertical="center" wrapText="1"/>
      <protection locked="0" hidden="1"/>
    </xf>
    <xf numFmtId="0" fontId="7" fillId="0" borderId="0" xfId="1" applyFont="1" applyFill="1" applyAlignment="1" applyProtection="1">
      <alignment horizontal="right"/>
      <protection locked="0" hidden="1"/>
    </xf>
    <xf numFmtId="0" fontId="2" fillId="0" borderId="0" xfId="1" applyFont="1" applyBorder="1" applyAlignment="1" applyProtection="1">
      <protection locked="0" hidden="1"/>
    </xf>
    <xf numFmtId="0" fontId="1" fillId="0" borderId="0" xfId="1" applyBorder="1" applyAlignment="1" applyProtection="1">
      <protection locked="0" hidden="1"/>
    </xf>
    <xf numFmtId="0" fontId="25" fillId="0" borderId="0" xfId="1" applyFont="1" applyBorder="1" applyAlignment="1" applyProtection="1">
      <protection locked="0" hidden="1"/>
    </xf>
    <xf numFmtId="0" fontId="24" fillId="0" borderId="0" xfId="1" applyFont="1" applyBorder="1" applyAlignment="1" applyProtection="1">
      <protection locked="0" hidden="1"/>
    </xf>
    <xf numFmtId="49" fontId="17" fillId="0" borderId="4" xfId="1" applyNumberFormat="1" applyFont="1" applyFill="1" applyBorder="1" applyAlignment="1" applyProtection="1">
      <alignment horizontal="center"/>
      <protection locked="0" hidden="1"/>
    </xf>
    <xf numFmtId="49" fontId="25" fillId="0" borderId="0" xfId="1" applyNumberFormat="1" applyFont="1" applyFill="1" applyBorder="1" applyAlignment="1" applyProtection="1">
      <alignment horizontal="center"/>
      <protection locked="0" hidden="1"/>
    </xf>
    <xf numFmtId="0" fontId="30" fillId="0" borderId="0" xfId="0" applyFont="1" applyFill="1" applyBorder="1" applyAlignment="1" applyProtection="1">
      <alignment horizontal="center" vertical="center"/>
      <protection locked="0" hidden="1"/>
    </xf>
    <xf numFmtId="0" fontId="23" fillId="0" borderId="0" xfId="0" applyFont="1" applyFill="1" applyBorder="1" applyAlignment="1" applyProtection="1">
      <alignment horizontal="left" vertical="center" wrapText="1"/>
      <protection locked="0" hidden="1"/>
    </xf>
    <xf numFmtId="0" fontId="0" fillId="0" borderId="0" xfId="1" applyFont="1" applyBorder="1" applyProtection="1">
      <protection locked="0" hidden="1"/>
    </xf>
    <xf numFmtId="0" fontId="17" fillId="0" borderId="4" xfId="1" applyFont="1" applyBorder="1" applyAlignment="1" applyProtection="1">
      <alignment horizontal="center"/>
      <protection locked="0" hidden="1"/>
    </xf>
    <xf numFmtId="0" fontId="25" fillId="0" borderId="4" xfId="1" applyFont="1" applyBorder="1" applyAlignment="1" applyProtection="1">
      <alignment horizontal="center"/>
      <protection locked="0" hidden="1"/>
    </xf>
    <xf numFmtId="0" fontId="7" fillId="0" borderId="4" xfId="1" applyFont="1" applyFill="1" applyBorder="1" applyAlignment="1" applyProtection="1">
      <alignment horizontal="center" vertical="center"/>
      <protection locked="0" hidden="1"/>
    </xf>
    <xf numFmtId="0" fontId="7" fillId="0" borderId="4" xfId="0" applyFont="1" applyBorder="1" applyAlignment="1" applyProtection="1">
      <alignment horizontal="center" vertical="center" wrapText="1"/>
      <protection locked="0" hidden="1"/>
    </xf>
    <xf numFmtId="0" fontId="7" fillId="0" borderId="4" xfId="0" applyFont="1" applyBorder="1" applyAlignment="1" applyProtection="1">
      <alignment horizontal="center" vertical="center"/>
      <protection locked="0" hidden="1"/>
    </xf>
    <xf numFmtId="0" fontId="7" fillId="0" borderId="11" xfId="1" applyFont="1" applyBorder="1" applyAlignment="1" applyProtection="1">
      <alignment horizontal="center" vertical="center" wrapText="1"/>
      <protection locked="0" hidden="1"/>
    </xf>
    <xf numFmtId="0" fontId="7" fillId="0" borderId="4" xfId="1" applyFont="1" applyBorder="1" applyAlignment="1" applyProtection="1">
      <alignment horizontal="center" vertical="center" wrapText="1"/>
      <protection locked="0" hidden="1"/>
    </xf>
    <xf numFmtId="0" fontId="7" fillId="0" borderId="12" xfId="1" applyFont="1" applyBorder="1" applyAlignment="1" applyProtection="1">
      <alignment horizontal="center" vertical="center" wrapText="1"/>
      <protection locked="0" hidden="1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11" xfId="1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Fill="1" applyBorder="1" applyAlignment="1" applyProtection="1">
      <alignment horizontal="center" wrapText="1"/>
      <protection locked="0" hidden="1"/>
    </xf>
    <xf numFmtId="0" fontId="10" fillId="0" borderId="0" xfId="3" applyFont="1" applyFill="1" applyBorder="1" applyProtection="1">
      <protection locked="0" hidden="1"/>
    </xf>
    <xf numFmtId="0" fontId="18" fillId="0" borderId="0" xfId="3" applyFill="1" applyProtection="1">
      <protection locked="0" hidden="1"/>
    </xf>
    <xf numFmtId="0" fontId="18" fillId="0" borderId="0" xfId="3" applyProtection="1">
      <protection locked="0" hidden="1"/>
    </xf>
    <xf numFmtId="0" fontId="10" fillId="0" borderId="0" xfId="0" applyNumberFormat="1" applyFont="1" applyFill="1" applyBorder="1" applyAlignment="1" applyProtection="1">
      <alignment horizontal="center" vertical="center"/>
      <protection locked="0" hidden="1"/>
    </xf>
    <xf numFmtId="1" fontId="10" fillId="0" borderId="0" xfId="0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Fill="1" applyBorder="1" applyAlignment="1" applyProtection="1">
      <alignment horizontal="center" vertical="center"/>
      <protection locked="0" hidden="1"/>
    </xf>
    <xf numFmtId="2" fontId="10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1" fontId="10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0" xfId="0" applyFont="1" applyFill="1" applyBorder="1" applyAlignment="1" applyProtection="1">
      <alignment horizontal="center" vertical="center" wrapText="1"/>
      <protection locked="0" hidden="1"/>
    </xf>
    <xf numFmtId="0" fontId="10" fillId="0" borderId="0" xfId="3" applyFont="1" applyFill="1" applyProtection="1">
      <protection locked="0" hidden="1"/>
    </xf>
    <xf numFmtId="0" fontId="13" fillId="0" borderId="0" xfId="3" applyFont="1" applyFill="1" applyBorder="1" applyProtection="1">
      <protection locked="0" hidden="1"/>
    </xf>
    <xf numFmtId="0" fontId="13" fillId="0" borderId="0" xfId="3" applyFont="1" applyFill="1" applyProtection="1">
      <protection locked="0" hidden="1"/>
    </xf>
    <xf numFmtId="167" fontId="13" fillId="0" borderId="0" xfId="3" applyNumberFormat="1" applyFont="1" applyFill="1" applyProtection="1">
      <protection locked="0" hidden="1"/>
    </xf>
    <xf numFmtId="0" fontId="21" fillId="0" borderId="4" xfId="0" applyFont="1" applyBorder="1" applyProtection="1">
      <protection locked="0" hidden="1"/>
    </xf>
    <xf numFmtId="0" fontId="23" fillId="0" borderId="4" xfId="0" applyFont="1" applyFill="1" applyBorder="1" applyAlignment="1" applyProtection="1">
      <alignment vertical="top" wrapText="1"/>
      <protection locked="0" hidden="1"/>
    </xf>
    <xf numFmtId="0" fontId="23" fillId="0" borderId="4" xfId="0" applyFont="1" applyFill="1" applyBorder="1" applyAlignment="1" applyProtection="1">
      <alignment vertical="center" wrapText="1"/>
      <protection locked="0" hidden="1"/>
    </xf>
    <xf numFmtId="0" fontId="0" fillId="0" borderId="4" xfId="0" applyFont="1" applyBorder="1" applyProtection="1">
      <protection locked="0" hidden="1"/>
    </xf>
    <xf numFmtId="0" fontId="23" fillId="0" borderId="4" xfId="0" applyFont="1" applyFill="1" applyBorder="1" applyAlignment="1" applyProtection="1">
      <alignment horizontal="left" vertical="center" wrapText="1"/>
      <protection locked="0" hidden="1"/>
    </xf>
    <xf numFmtId="0" fontId="15" fillId="0" borderId="4" xfId="3" applyFont="1" applyBorder="1" applyAlignment="1" applyProtection="1">
      <alignment vertical="center"/>
      <protection locked="0" hidden="1"/>
    </xf>
    <xf numFmtId="0" fontId="3" fillId="0" borderId="4" xfId="3" applyFont="1" applyFill="1" applyBorder="1" applyAlignment="1" applyProtection="1">
      <alignment horizontal="center" vertical="center" wrapText="1"/>
      <protection locked="0" hidden="1"/>
    </xf>
    <xf numFmtId="0" fontId="15" fillId="0" borderId="4" xfId="3" applyFont="1" applyFill="1" applyBorder="1" applyAlignment="1" applyProtection="1">
      <alignment horizontal="center" vertical="center" wrapText="1"/>
      <protection locked="0" hidden="1"/>
    </xf>
    <xf numFmtId="0" fontId="18" fillId="0" borderId="0" xfId="3" applyFont="1" applyFill="1" applyProtection="1">
      <protection locked="0" hidden="1"/>
    </xf>
    <xf numFmtId="0" fontId="18" fillId="0" borderId="0" xfId="3" applyFont="1" applyProtection="1">
      <protection locked="0" hidden="1"/>
    </xf>
    <xf numFmtId="0" fontId="12" fillId="0" borderId="0" xfId="3" applyFont="1" applyFill="1" applyBorder="1" applyAlignment="1" applyProtection="1">
      <alignment horizontal="center" vertical="center"/>
      <protection locked="0" hidden="1"/>
    </xf>
    <xf numFmtId="0" fontId="12" fillId="0" borderId="0" xfId="3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3" applyFont="1" applyFill="1" applyBorder="1" applyAlignment="1" applyProtection="1">
      <alignment horizontal="center" vertical="center" wrapText="1"/>
      <protection locked="0" hidden="1"/>
    </xf>
    <xf numFmtId="2" fontId="12" fillId="0" borderId="0" xfId="3" applyNumberFormat="1" applyFont="1" applyFill="1" applyBorder="1" applyAlignment="1" applyProtection="1">
      <alignment horizontal="center" vertical="top"/>
      <protection locked="0" hidden="1"/>
    </xf>
    <xf numFmtId="2" fontId="12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2" fillId="0" borderId="0" xfId="3" applyNumberFormat="1" applyFont="1" applyFill="1" applyBorder="1" applyAlignment="1" applyProtection="1">
      <alignment horizontal="center" vertical="center"/>
      <protection locked="0" hidden="1"/>
    </xf>
    <xf numFmtId="166" fontId="12" fillId="0" borderId="0" xfId="3" applyNumberFormat="1" applyFont="1" applyFill="1" applyBorder="1" applyAlignment="1" applyProtection="1">
      <alignment horizontal="center" vertical="center"/>
      <protection locked="0" hidden="1"/>
    </xf>
    <xf numFmtId="168" fontId="12" fillId="0" borderId="0" xfId="3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3" applyFont="1" applyFill="1" applyBorder="1" applyAlignment="1" applyProtection="1">
      <alignment horizontal="center" vertical="center"/>
      <protection locked="0" hidden="1"/>
    </xf>
    <xf numFmtId="0" fontId="18" fillId="0" borderId="0" xfId="3" applyFont="1" applyFill="1" applyBorder="1" applyProtection="1">
      <protection locked="0" hidden="1"/>
    </xf>
    <xf numFmtId="0" fontId="18" fillId="0" borderId="0" xfId="3" applyFill="1" applyBorder="1" applyProtection="1">
      <protection locked="0" hidden="1"/>
    </xf>
    <xf numFmtId="0" fontId="13" fillId="0" borderId="0" xfId="3" applyFont="1" applyFill="1" applyProtection="1">
      <protection hidden="1"/>
    </xf>
    <xf numFmtId="49" fontId="10" fillId="2" borderId="0" xfId="0" applyNumberFormat="1" applyFont="1" applyFill="1" applyBorder="1" applyAlignment="1" applyProtection="1">
      <alignment horizontal="left" vertical="top"/>
      <protection locked="0" hidden="1"/>
    </xf>
    <xf numFmtId="169" fontId="19" fillId="0" borderId="5" xfId="2" applyNumberFormat="1" applyFont="1" applyFill="1" applyBorder="1" applyAlignment="1" applyProtection="1">
      <alignment horizontal="center" vertical="center"/>
      <protection hidden="1"/>
    </xf>
    <xf numFmtId="169" fontId="19" fillId="0" borderId="8" xfId="2" applyNumberFormat="1" applyFont="1" applyFill="1" applyBorder="1" applyAlignment="1" applyProtection="1">
      <alignment horizontal="center" vertical="center"/>
      <protection hidden="1"/>
    </xf>
    <xf numFmtId="168" fontId="2" fillId="0" borderId="5" xfId="1" applyNumberFormat="1" applyFont="1" applyBorder="1" applyAlignment="1" applyProtection="1">
      <alignment horizontal="center" vertical="center"/>
      <protection hidden="1"/>
    </xf>
    <xf numFmtId="0" fontId="2" fillId="0" borderId="8" xfId="1" applyFont="1" applyBorder="1" applyAlignment="1" applyProtection="1">
      <alignment horizontal="center" vertical="center"/>
      <protection hidden="1"/>
    </xf>
    <xf numFmtId="2" fontId="2" fillId="0" borderId="6" xfId="1" applyNumberFormat="1" applyFont="1" applyBorder="1" applyAlignment="1" applyProtection="1">
      <alignment horizontal="center" vertical="center"/>
      <protection hidden="1"/>
    </xf>
    <xf numFmtId="2" fontId="2" fillId="0" borderId="9" xfId="1" applyNumberFormat="1" applyFont="1" applyBorder="1" applyAlignment="1" applyProtection="1">
      <alignment horizontal="center" vertical="center"/>
      <protection hidden="1"/>
    </xf>
    <xf numFmtId="165" fontId="2" fillId="0" borderId="5" xfId="1" applyNumberFormat="1" applyFont="1" applyBorder="1" applyAlignment="1" applyProtection="1">
      <alignment horizontal="center" vertical="center"/>
      <protection hidden="1"/>
    </xf>
    <xf numFmtId="165" fontId="2" fillId="0" borderId="8" xfId="1" applyNumberFormat="1" applyFont="1" applyBorder="1" applyAlignment="1" applyProtection="1">
      <alignment horizontal="center" vertical="center"/>
      <protection hidden="1"/>
    </xf>
    <xf numFmtId="2" fontId="2" fillId="3" borderId="7" xfId="1" applyNumberFormat="1" applyFont="1" applyFill="1" applyBorder="1" applyAlignment="1" applyProtection="1">
      <alignment horizontal="center" vertical="center" wrapText="1"/>
      <protection locked="0" hidden="1"/>
    </xf>
    <xf numFmtId="0" fontId="2" fillId="3" borderId="10" xfId="1" applyFont="1" applyFill="1" applyBorder="1" applyAlignment="1" applyProtection="1">
      <alignment horizontal="center" vertical="center" wrapText="1"/>
      <protection locked="0" hidden="1"/>
    </xf>
    <xf numFmtId="0" fontId="7" fillId="0" borderId="4" xfId="1" applyFont="1" applyBorder="1" applyAlignment="1" applyProtection="1">
      <alignment horizontal="left"/>
      <protection locked="0" hidden="1"/>
    </xf>
    <xf numFmtId="0" fontId="1" fillId="0" borderId="4" xfId="1" applyBorder="1" applyAlignment="1" applyProtection="1">
      <protection locked="0" hidden="1"/>
    </xf>
    <xf numFmtId="49" fontId="8" fillId="3" borderId="4" xfId="1" applyNumberFormat="1" applyFont="1" applyFill="1" applyBorder="1" applyAlignment="1" applyProtection="1">
      <alignment horizontal="left"/>
      <protection locked="0" hidden="1"/>
    </xf>
    <xf numFmtId="0" fontId="2" fillId="0" borderId="4" xfId="1" applyFont="1" applyBorder="1" applyAlignment="1" applyProtection="1">
      <protection locked="0" hidden="1"/>
    </xf>
    <xf numFmtId="0" fontId="7" fillId="0" borderId="12" xfId="1" applyFont="1" applyBorder="1" applyAlignment="1" applyProtection="1">
      <alignment horizontal="center" vertical="center" wrapText="1"/>
      <protection locked="0" hidden="1"/>
    </xf>
    <xf numFmtId="0" fontId="7" fillId="0" borderId="11" xfId="1" applyFont="1" applyBorder="1" applyAlignment="1" applyProtection="1">
      <alignment horizontal="center" vertical="center" wrapText="1"/>
      <protection locked="0" hidden="1"/>
    </xf>
    <xf numFmtId="0" fontId="2" fillId="0" borderId="5" xfId="1" applyFont="1" applyFill="1" applyBorder="1" applyAlignment="1" applyProtection="1">
      <alignment horizontal="center" vertical="center"/>
      <protection locked="0" hidden="1"/>
    </xf>
    <xf numFmtId="0" fontId="2" fillId="0" borderId="8" xfId="1" applyFont="1" applyBorder="1" applyAlignment="1" applyProtection="1">
      <alignment horizontal="center" vertical="center"/>
      <protection locked="0" hidden="1"/>
    </xf>
    <xf numFmtId="0" fontId="2" fillId="3" borderId="6" xfId="1" applyFont="1" applyFill="1" applyBorder="1" applyAlignment="1" applyProtection="1">
      <alignment horizontal="left" vertical="center" wrapText="1"/>
      <protection locked="0" hidden="1"/>
    </xf>
    <xf numFmtId="0" fontId="2" fillId="3" borderId="7" xfId="1" applyFont="1" applyFill="1" applyBorder="1" applyAlignment="1" applyProtection="1">
      <alignment horizontal="left" vertical="center" wrapText="1"/>
      <protection locked="0" hidden="1"/>
    </xf>
    <xf numFmtId="0" fontId="2" fillId="3" borderId="9" xfId="1" applyFont="1" applyFill="1" applyBorder="1" applyAlignment="1" applyProtection="1">
      <alignment horizontal="left" vertical="center" wrapText="1"/>
      <protection locked="0" hidden="1"/>
    </xf>
    <xf numFmtId="0" fontId="2" fillId="3" borderId="10" xfId="1" applyFont="1" applyFill="1" applyBorder="1" applyAlignment="1" applyProtection="1">
      <alignment horizontal="left" vertical="center" wrapText="1"/>
      <protection locked="0" hidden="1"/>
    </xf>
    <xf numFmtId="0" fontId="17" fillId="0" borderId="12" xfId="1" applyFont="1" applyBorder="1" applyAlignment="1" applyProtection="1">
      <alignment horizontal="center"/>
      <protection locked="0" hidden="1"/>
    </xf>
    <xf numFmtId="0" fontId="17" fillId="0" borderId="23" xfId="1" applyFont="1" applyBorder="1" applyAlignment="1" applyProtection="1">
      <alignment horizontal="center"/>
      <protection locked="0" hidden="1"/>
    </xf>
    <xf numFmtId="0" fontId="17" fillId="0" borderId="11" xfId="1" applyFont="1" applyBorder="1" applyAlignment="1" applyProtection="1">
      <alignment horizontal="center"/>
      <protection locked="0" hidden="1"/>
    </xf>
    <xf numFmtId="49" fontId="17" fillId="0" borderId="12" xfId="1" applyNumberFormat="1" applyFont="1" applyFill="1" applyBorder="1" applyAlignment="1" applyProtection="1">
      <alignment horizontal="center"/>
      <protection locked="0" hidden="1"/>
    </xf>
    <xf numFmtId="49" fontId="17" fillId="0" borderId="11" xfId="1" applyNumberFormat="1" applyFont="1" applyFill="1" applyBorder="1" applyAlignment="1" applyProtection="1">
      <alignment horizontal="center"/>
      <protection locked="0" hidden="1"/>
    </xf>
    <xf numFmtId="10" fontId="19" fillId="0" borderId="5" xfId="2" applyNumberFormat="1" applyFont="1" applyFill="1" applyBorder="1" applyAlignment="1" applyProtection="1">
      <alignment horizontal="center" vertical="center"/>
      <protection hidden="1"/>
    </xf>
    <xf numFmtId="10" fontId="19" fillId="0" borderId="8" xfId="2" applyNumberFormat="1" applyFont="1" applyFill="1" applyBorder="1" applyAlignment="1" applyProtection="1">
      <alignment horizontal="center" vertical="center"/>
      <protection hidden="1"/>
    </xf>
    <xf numFmtId="0" fontId="2" fillId="0" borderId="1" xfId="1" applyFont="1" applyBorder="1" applyAlignment="1" applyProtection="1">
      <alignment horizontal="center"/>
      <protection locked="0" hidden="1"/>
    </xf>
    <xf numFmtId="0" fontId="2" fillId="0" borderId="2" xfId="1" applyFont="1" applyBorder="1" applyAlignment="1" applyProtection="1">
      <alignment horizontal="center"/>
      <protection locked="0" hidden="1"/>
    </xf>
    <xf numFmtId="0" fontId="4" fillId="0" borderId="2" xfId="1" applyFont="1" applyBorder="1" applyAlignment="1" applyProtection="1">
      <alignment horizontal="center" vertical="top" wrapText="1"/>
      <protection locked="0" hidden="1"/>
    </xf>
    <xf numFmtId="0" fontId="2" fillId="0" borderId="2" xfId="1" applyFont="1" applyBorder="1" applyAlignment="1" applyProtection="1">
      <alignment horizontal="center" vertical="top" wrapText="1"/>
      <protection locked="0" hidden="1"/>
    </xf>
    <xf numFmtId="0" fontId="2" fillId="0" borderId="3" xfId="1" applyFont="1" applyBorder="1" applyAlignment="1" applyProtection="1">
      <alignment horizontal="center" vertical="top" wrapText="1"/>
      <protection locked="0" hidden="1"/>
    </xf>
    <xf numFmtId="0" fontId="5" fillId="2" borderId="0" xfId="1" applyFont="1" applyFill="1" applyAlignment="1" applyProtection="1">
      <alignment horizontal="center" wrapText="1"/>
      <protection locked="0" hidden="1"/>
    </xf>
    <xf numFmtId="0" fontId="9" fillId="3" borderId="6" xfId="1" applyFont="1" applyFill="1" applyBorder="1" applyAlignment="1" applyProtection="1">
      <alignment horizontal="center" vertical="center" wrapText="1"/>
      <protection locked="0" hidden="1"/>
    </xf>
    <xf numFmtId="0" fontId="9" fillId="3" borderId="7" xfId="1" applyFont="1" applyFill="1" applyBorder="1" applyAlignment="1" applyProtection="1">
      <alignment horizontal="center" vertical="center" wrapText="1"/>
      <protection locked="0" hidden="1"/>
    </xf>
    <xf numFmtId="0" fontId="9" fillId="3" borderId="9" xfId="1" applyFont="1" applyFill="1" applyBorder="1" applyAlignment="1" applyProtection="1">
      <alignment horizontal="center" vertical="center" wrapText="1"/>
      <protection locked="0" hidden="1"/>
    </xf>
    <xf numFmtId="0" fontId="9" fillId="3" borderId="10" xfId="1" applyFont="1" applyFill="1" applyBorder="1" applyAlignment="1" applyProtection="1">
      <alignment horizontal="center" vertical="center" wrapText="1"/>
      <protection locked="0" hidden="1"/>
    </xf>
    <xf numFmtId="0" fontId="20" fillId="3" borderId="11" xfId="3" applyFont="1" applyFill="1" applyBorder="1" applyAlignment="1" applyProtection="1">
      <alignment horizontal="center" vertical="center"/>
      <protection locked="0" hidden="1"/>
    </xf>
    <xf numFmtId="168" fontId="12" fillId="0" borderId="4" xfId="3" applyNumberFormat="1" applyFont="1" applyFill="1" applyBorder="1" applyAlignment="1" applyProtection="1">
      <alignment horizontal="center" vertical="center"/>
      <protection hidden="1"/>
    </xf>
    <xf numFmtId="0" fontId="12" fillId="3" borderId="4" xfId="3" applyFont="1" applyFill="1" applyBorder="1" applyAlignment="1" applyProtection="1">
      <alignment horizontal="center" vertical="center"/>
      <protection locked="0" hidden="1"/>
    </xf>
    <xf numFmtId="0" fontId="15" fillId="0" borderId="5" xfId="3" applyFont="1" applyFill="1" applyBorder="1" applyAlignment="1" applyProtection="1">
      <alignment horizontal="center" vertical="center" wrapText="1"/>
      <protection locked="0" hidden="1"/>
    </xf>
    <xf numFmtId="0" fontId="12" fillId="3" borderId="4" xfId="3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4" xfId="3" applyNumberFormat="1" applyFont="1" applyFill="1" applyBorder="1" applyAlignment="1" applyProtection="1">
      <alignment horizontal="center" vertical="center"/>
      <protection hidden="1"/>
    </xf>
    <xf numFmtId="166" fontId="12" fillId="0" borderId="4" xfId="3" applyNumberFormat="1" applyFont="1" applyFill="1" applyBorder="1" applyAlignment="1" applyProtection="1">
      <alignment horizontal="center" vertical="center"/>
      <protection hidden="1"/>
    </xf>
    <xf numFmtId="0" fontId="12" fillId="0" borderId="4" xfId="3" applyFont="1" applyFill="1" applyBorder="1" applyAlignment="1" applyProtection="1">
      <alignment horizontal="center" vertical="center"/>
      <protection hidden="1"/>
    </xf>
    <xf numFmtId="0" fontId="12" fillId="0" borderId="12" xfId="3" applyNumberFormat="1" applyFont="1" applyFill="1" applyBorder="1" applyAlignment="1" applyProtection="1">
      <alignment horizontal="center" vertical="center"/>
      <protection hidden="1"/>
    </xf>
    <xf numFmtId="0" fontId="12" fillId="0" borderId="24" xfId="3" applyFont="1" applyFill="1" applyBorder="1" applyAlignment="1" applyProtection="1">
      <alignment horizontal="center" vertical="center"/>
      <protection hidden="1"/>
    </xf>
    <xf numFmtId="0" fontId="12" fillId="0" borderId="22" xfId="3" applyFont="1" applyFill="1" applyBorder="1" applyAlignment="1" applyProtection="1">
      <alignment horizontal="center" vertical="center"/>
      <protection hidden="1"/>
    </xf>
    <xf numFmtId="168" fontId="12" fillId="0" borderId="6" xfId="3" applyNumberFormat="1" applyFont="1" applyFill="1" applyBorder="1" applyAlignment="1" applyProtection="1">
      <alignment horizontal="center" vertical="center"/>
      <protection hidden="1"/>
    </xf>
    <xf numFmtId="168" fontId="12" fillId="0" borderId="24" xfId="3" applyNumberFormat="1" applyFont="1" applyFill="1" applyBorder="1" applyAlignment="1" applyProtection="1">
      <alignment horizontal="center" vertical="center"/>
      <protection hidden="1"/>
    </xf>
    <xf numFmtId="168" fontId="12" fillId="0" borderId="9" xfId="3" applyNumberFormat="1" applyFont="1" applyFill="1" applyBorder="1" applyAlignment="1" applyProtection="1">
      <alignment horizontal="center" vertical="center"/>
      <protection hidden="1"/>
    </xf>
    <xf numFmtId="168" fontId="12" fillId="0" borderId="22" xfId="3" applyNumberFormat="1" applyFont="1" applyFill="1" applyBorder="1" applyAlignment="1" applyProtection="1">
      <alignment horizontal="center" vertical="center"/>
      <protection hidden="1"/>
    </xf>
    <xf numFmtId="0" fontId="9" fillId="0" borderId="0" xfId="3" applyFont="1" applyFill="1" applyAlignment="1" applyProtection="1">
      <alignment horizontal="center" wrapText="1"/>
      <protection hidden="1"/>
    </xf>
    <xf numFmtId="0" fontId="9" fillId="0" borderId="22" xfId="3" applyFont="1" applyFill="1" applyBorder="1" applyAlignment="1" applyProtection="1">
      <alignment horizontal="center" wrapText="1"/>
      <protection hidden="1"/>
    </xf>
    <xf numFmtId="0" fontId="12" fillId="0" borderId="5" xfId="3" applyFont="1" applyBorder="1" applyAlignment="1" applyProtection="1">
      <alignment horizontal="center" vertical="center" wrapText="1"/>
      <protection locked="0" hidden="1"/>
    </xf>
    <xf numFmtId="0" fontId="12" fillId="0" borderId="8" xfId="3" applyFont="1" applyBorder="1" applyAlignment="1" applyProtection="1">
      <alignment horizontal="center" vertical="center" wrapText="1"/>
      <protection locked="0" hidden="1"/>
    </xf>
    <xf numFmtId="168" fontId="12" fillId="0" borderId="7" xfId="3" applyNumberFormat="1" applyFont="1" applyFill="1" applyBorder="1" applyAlignment="1" applyProtection="1">
      <alignment horizontal="left" vertical="center"/>
      <protection hidden="1"/>
    </xf>
    <xf numFmtId="168" fontId="12" fillId="0" borderId="10" xfId="3" applyNumberFormat="1" applyFont="1" applyFill="1" applyBorder="1" applyAlignment="1" applyProtection="1">
      <alignment horizontal="left" vertical="center"/>
      <protection hidden="1"/>
    </xf>
    <xf numFmtId="0" fontId="5" fillId="0" borderId="4" xfId="3" applyFont="1" applyFill="1" applyBorder="1" applyAlignment="1" applyProtection="1">
      <alignment horizontal="center" vertical="center"/>
      <protection hidden="1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5" fillId="0" borderId="4" xfId="3" applyFont="1" applyFill="1" applyBorder="1" applyAlignment="1" applyProtection="1">
      <alignment horizontal="center" vertical="center" wrapText="1"/>
      <protection hidden="1"/>
    </xf>
    <xf numFmtId="1" fontId="13" fillId="3" borderId="4" xfId="0" applyNumberFormat="1" applyFont="1" applyFill="1" applyBorder="1" applyAlignment="1" applyProtection="1">
      <alignment horizontal="center" vertical="center"/>
      <protection hidden="1"/>
    </xf>
    <xf numFmtId="1" fontId="13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13" fillId="3" borderId="4" xfId="0" applyFont="1" applyFill="1" applyBorder="1" applyAlignment="1" applyProtection="1">
      <alignment horizontal="center" vertical="center"/>
      <protection hidden="1"/>
    </xf>
    <xf numFmtId="2" fontId="12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2" fillId="0" borderId="0" xfId="3" applyNumberFormat="1" applyFont="1" applyFill="1" applyBorder="1" applyAlignment="1" applyProtection="1">
      <alignment horizontal="center" vertical="center"/>
      <protection locked="0" hidden="1"/>
    </xf>
    <xf numFmtId="166" fontId="12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2" fillId="0" borderId="0" xfId="3" applyFont="1" applyFill="1" applyBorder="1" applyAlignment="1" applyProtection="1">
      <alignment horizontal="center" vertical="center"/>
      <protection locked="0" hidden="1"/>
    </xf>
    <xf numFmtId="168" fontId="12" fillId="0" borderId="0" xfId="3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3" applyFont="1" applyFill="1" applyBorder="1" applyAlignment="1" applyProtection="1">
      <alignment horizontal="center" vertical="center"/>
      <protection locked="0" hidden="1"/>
    </xf>
    <xf numFmtId="0" fontId="12" fillId="0" borderId="0" xfId="3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3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</cellStyles>
  <dxfs count="126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12926391382406"/>
          <c:y val="7.9843859943039039E-2"/>
          <c:w val="0.83658293162187758"/>
          <c:h val="0.79411358686547173"/>
        </c:manualLayout>
      </c:layout>
      <c:scatterChart>
        <c:scatterStyle val="smoothMarker"/>
        <c:varyColors val="0"/>
        <c:ser>
          <c:idx val="0"/>
          <c:order val="0"/>
          <c:spPr>
            <a:ln w="19050">
              <a:solidFill>
                <a:schemeClr val="tx1"/>
              </a:solidFill>
            </a:ln>
          </c:spPr>
          <c:marker>
            <c:symbol val="circle"/>
            <c:size val="10"/>
            <c:spPr>
              <a:solidFill>
                <a:schemeClr val="tx1"/>
              </a:solidFill>
            </c:spPr>
          </c:marker>
          <c:xVal>
            <c:numRef>
              <c:f>'Продоскрин-Стрептомицин'!$B$14:$B$18</c:f>
              <c:numCache>
                <c:formatCode>0.000</c:formatCode>
                <c:ptCount val="5"/>
                <c:pt idx="0">
                  <c:v>0.5</c:v>
                </c:pt>
                <c:pt idx="1">
                  <c:v>1.5</c:v>
                </c:pt>
                <c:pt idx="2">
                  <c:v>4.5</c:v>
                </c:pt>
                <c:pt idx="3">
                  <c:v>13.5</c:v>
                </c:pt>
                <c:pt idx="4">
                  <c:v>40.5</c:v>
                </c:pt>
              </c:numCache>
            </c:numRef>
          </c:xVal>
          <c:yVal>
            <c:numRef>
              <c:f>'Продоскрин-Стрептомицин'!$F$14:$F$18</c:f>
              <c:numCache>
                <c:formatCode>0.0%</c:formatCode>
                <c:ptCount val="5"/>
                <c:pt idx="0">
                  <c:v>0.91533286940385061</c:v>
                </c:pt>
                <c:pt idx="1">
                  <c:v>0.77244258872651361</c:v>
                </c:pt>
                <c:pt idx="2">
                  <c:v>0.52447228021340764</c:v>
                </c:pt>
                <c:pt idx="3">
                  <c:v>0.29807469264671771</c:v>
                </c:pt>
                <c:pt idx="4">
                  <c:v>0.21224773834377175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93-4793-9F87-2CC5F68A4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339392"/>
        <c:axId val="175346048"/>
      </c:scatterChart>
      <c:valAx>
        <c:axId val="175339392"/>
        <c:scaling>
          <c:logBase val="10"/>
          <c:orientation val="minMax"/>
          <c:max val="50"/>
          <c:min val="0.4"/>
        </c:scaling>
        <c:delete val="0"/>
        <c:axPos val="b"/>
        <c:majorGridlines/>
        <c:minorGridlines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BY"/>
          </a:p>
        </c:txPr>
        <c:crossAx val="175346048"/>
        <c:crosses val="autoZero"/>
        <c:crossBetween val="midCat"/>
        <c:dispUnits>
          <c:builtInUnit val="hundreds"/>
        </c:dispUnits>
      </c:valAx>
      <c:valAx>
        <c:axId val="175346048"/>
        <c:scaling>
          <c:orientation val="minMax"/>
          <c:max val="1"/>
        </c:scaling>
        <c:delete val="0"/>
        <c:axPos val="l"/>
        <c:majorGridlines/>
        <c:min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BY"/>
          </a:p>
        </c:txPr>
        <c:crossAx val="175339392"/>
        <c:crossesAt val="1.0000000000000002E-2"/>
        <c:crossBetween val="midCat"/>
        <c:majorUnit val="0.2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trlProps/ctrlProp1.xml><?xml version="1.0" encoding="utf-8"?>
<formControlPr xmlns="http://schemas.microsoft.com/office/spreadsheetml/2009/9/main" objectType="Drop" dropLines="11" dropStyle="combo" dx="16" fmlaLink="$E$23" fmlaRange="$R$6:$R$13" noThreeD="1" sel="0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219075</xdr:rowOff>
    </xdr:from>
    <xdr:to>
      <xdr:col>3</xdr:col>
      <xdr:colOff>257175</xdr:colOff>
      <xdr:row>0</xdr:row>
      <xdr:rowOff>219075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19075"/>
          <a:ext cx="2200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0</xdr:row>
      <xdr:rowOff>38100</xdr:rowOff>
    </xdr:from>
    <xdr:to>
      <xdr:col>1</xdr:col>
      <xdr:colOff>457200</xdr:colOff>
      <xdr:row>0</xdr:row>
      <xdr:rowOff>666750</xdr:rowOff>
    </xdr:to>
    <xdr:pic>
      <xdr:nvPicPr>
        <xdr:cNvPr id="6" name="Рисунок 23" descr="Лого КПС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62000" cy="628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420461</xdr:colOff>
      <xdr:row>0</xdr:row>
      <xdr:rowOff>225880</xdr:rowOff>
    </xdr:from>
    <xdr:to>
      <xdr:col>4</xdr:col>
      <xdr:colOff>134711</xdr:colOff>
      <xdr:row>0</xdr:row>
      <xdr:rowOff>521155</xdr:rowOff>
    </xdr:to>
    <xdr:pic>
      <xdr:nvPicPr>
        <xdr:cNvPr id="7" name="Рисунок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211" y="225880"/>
          <a:ext cx="2204357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610961</xdr:colOff>
      <xdr:row>2</xdr:row>
      <xdr:rowOff>285749</xdr:rowOff>
    </xdr:from>
    <xdr:to>
      <xdr:col>14</xdr:col>
      <xdr:colOff>1392011</xdr:colOff>
      <xdr:row>20</xdr:row>
      <xdr:rowOff>95250</xdr:rowOff>
    </xdr:to>
    <xdr:graphicFrame macro="">
      <xdr:nvGraphicFramePr>
        <xdr:cNvPr id="5" name="Диаграмма 4" title="dd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0.07181</cdr:x>
      <cdr:y>0.01357</cdr:y>
    </cdr:from>
    <cdr:to>
      <cdr:x>0.15978</cdr:x>
      <cdr:y>0.08597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1000" y="57150"/>
          <a:ext cx="4667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0.0018</cdr:x>
      <cdr:y>0.00679</cdr:y>
    </cdr:from>
    <cdr:to>
      <cdr:x>0.11849</cdr:x>
      <cdr:y>0.0724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5" y="28575"/>
          <a:ext cx="6191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Bi/B0</a:t>
          </a:r>
          <a:endParaRPr lang="ru-RU" sz="12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0.07181</cdr:x>
      <cdr:y>0.01357</cdr:y>
    </cdr:from>
    <cdr:to>
      <cdr:x>0.15978</cdr:x>
      <cdr:y>0.08597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81000" y="57150"/>
          <a:ext cx="4667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0.0018</cdr:x>
      <cdr:y>0.00679</cdr:y>
    </cdr:from>
    <cdr:to>
      <cdr:x>0.11849</cdr:x>
      <cdr:y>0.0724</cdr:y>
    </cdr:to>
    <cdr:sp macro="" textlink="">
      <cdr:nvSpPr>
        <cdr:cNvPr id="5" name="TextBox 2"/>
        <cdr:cNvSpPr txBox="1"/>
      </cdr:nvSpPr>
      <cdr:spPr>
        <a:xfrm xmlns:a="http://schemas.openxmlformats.org/drawingml/2006/main">
          <a:off x="9525" y="28575"/>
          <a:ext cx="6191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Bi/B0</a:t>
          </a:r>
          <a:endParaRPr lang="ru-RU" sz="12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0.07181</cdr:x>
      <cdr:y>0.01357</cdr:y>
    </cdr:from>
    <cdr:to>
      <cdr:x>0.15978</cdr:x>
      <cdr:y>0.08597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1000" y="57150"/>
          <a:ext cx="4667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0.0018</cdr:x>
      <cdr:y>0.00679</cdr:y>
    </cdr:from>
    <cdr:to>
      <cdr:x>0.11849</cdr:x>
      <cdr:y>0.0724</cdr:y>
    </cdr:to>
    <cdr:sp macro="" textlink="">
      <cdr:nvSpPr>
        <cdr:cNvPr id="7" name="TextBox 2"/>
        <cdr:cNvSpPr txBox="1"/>
      </cdr:nvSpPr>
      <cdr:spPr>
        <a:xfrm xmlns:a="http://schemas.openxmlformats.org/drawingml/2006/main">
          <a:off x="9525" y="28575"/>
          <a:ext cx="6191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Bi/B0</a:t>
          </a:r>
          <a:endParaRPr lang="ru-RU" sz="12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0.86535</cdr:x>
      <cdr:y>0.93191</cdr:y>
    </cdr:from>
    <cdr:to>
      <cdr:x>0.98564</cdr:x>
      <cdr:y>0.99574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4591050" y="4171950"/>
          <a:ext cx="6381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ru-RU" sz="1200" b="1">
              <a:latin typeface="Arial" panose="020B0604020202020204" pitchFamily="34" charset="0"/>
              <a:cs typeface="Arial" panose="020B0604020202020204" pitchFamily="34" charset="0"/>
            </a:rPr>
            <a:t>мкг/л</a:t>
          </a:r>
        </a:p>
      </cdr:txBody>
    </cdr:sp>
  </cdr:relSizeAnchor>
  <cdr:relSizeAnchor xmlns:cdr="http://schemas.openxmlformats.org/drawingml/2006/chartDrawing">
    <cdr:from>
      <cdr:x>0.07181</cdr:x>
      <cdr:y>0.01357</cdr:y>
    </cdr:from>
    <cdr:to>
      <cdr:x>0.15978</cdr:x>
      <cdr:y>0.08597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1000" y="57150"/>
          <a:ext cx="4667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0.0018</cdr:x>
      <cdr:y>0.00679</cdr:y>
    </cdr:from>
    <cdr:to>
      <cdr:x>0.11849</cdr:x>
      <cdr:y>0.0724</cdr:y>
    </cdr:to>
    <cdr:sp macro="" textlink="">
      <cdr:nvSpPr>
        <cdr:cNvPr id="10" name="TextBox 2"/>
        <cdr:cNvSpPr txBox="1"/>
      </cdr:nvSpPr>
      <cdr:spPr>
        <a:xfrm xmlns:a="http://schemas.openxmlformats.org/drawingml/2006/main">
          <a:off x="9525" y="28575"/>
          <a:ext cx="6191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Bi/B0</a:t>
          </a:r>
          <a:endParaRPr lang="ru-RU" sz="12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218</xdr:row>
          <xdr:rowOff>152400</xdr:rowOff>
        </xdr:from>
        <xdr:to>
          <xdr:col>3</xdr:col>
          <xdr:colOff>714375</xdr:colOff>
          <xdr:row>220</xdr:row>
          <xdr:rowOff>76200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PS-PDC\_kps\&#1055;&#1088;&#1086;&#1075;&#1088;&#1072;&#1084;&#1084;&#1099;%20&#1058;&#1045;&#1057;&#1058;&#1067;\&#1048;&#1041;&#1054;&#1061;%20&#1087;&#1088;&#1086;&#1075;&#1088;&#1072;&#1084;&#1084;&#1099;\&#1040;&#1085;&#1090;&#1080;&#1073;&#1080;&#1086;&#1090;&#1080;&#1082;&#1080;%20&#1048;&#1041;&#1054;&#1061;\&#1048;&#1060;&#1040;-&#1061;&#1083;&#1086;&#1088;&#1072;&#1084;&#1092;&#1077;&#1085;&#1080;&#1082;&#1086;&#1083;%20&#1050;&#1086;&#1085;&#1090;&#1088;&#1086;&#1083;&#1100;%20&#1082;&#1072;&#1095;&#1077;&#1089;&#1090;&#1074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 холостой пробой"/>
      <sheetName val="Хлорамфеникол"/>
      <sheetName val="Worksheet"/>
      <sheetName val="Лист1"/>
    </sheetNames>
    <sheetDataSet>
      <sheetData sheetId="0">
        <row r="61">
          <cell r="H61">
            <v>10</v>
          </cell>
        </row>
      </sheetData>
      <sheetData sheetId="1">
        <row r="5">
          <cell r="Q5" t="str">
            <v>нннн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3"/>
  <sheetViews>
    <sheetView showGridLines="0" tabSelected="1" zoomScaleNormal="100" workbookViewId="0">
      <pane ySplit="1" topLeftCell="A8" activePane="bottomLeft" state="frozen"/>
      <selection pane="bottomLeft" activeCell="A4" sqref="A4:I4"/>
    </sheetView>
  </sheetViews>
  <sheetFormatPr defaultRowHeight="15"/>
  <cols>
    <col min="1" max="1" width="4.28515625" style="75" customWidth="1"/>
    <col min="2" max="2" width="9.140625" style="75"/>
    <col min="3" max="3" width="14.42578125" style="75" customWidth="1"/>
    <col min="4" max="4" width="13.7109375" style="75" customWidth="1"/>
    <col min="5" max="5" width="13.5703125" style="75" customWidth="1"/>
    <col min="6" max="6" width="15.42578125" style="75" customWidth="1"/>
    <col min="7" max="7" width="10.85546875" style="75" customWidth="1"/>
    <col min="8" max="8" width="13.7109375" style="75" customWidth="1"/>
    <col min="9" max="9" width="11.42578125" style="75" customWidth="1"/>
    <col min="10" max="10" width="12" style="75" customWidth="1"/>
    <col min="11" max="11" width="11.28515625" style="75" customWidth="1"/>
    <col min="12" max="12" width="11.85546875" style="75" customWidth="1"/>
    <col min="13" max="13" width="27.140625" style="75" customWidth="1"/>
    <col min="14" max="14" width="29.140625" style="75" customWidth="1"/>
    <col min="15" max="15" width="21.5703125" style="75" customWidth="1"/>
    <col min="16" max="16" width="32.140625" style="75" customWidth="1"/>
    <col min="17" max="17" width="11.42578125" style="75" customWidth="1"/>
    <col min="18" max="18" width="14.28515625" style="75" hidden="1" customWidth="1"/>
    <col min="19" max="20" width="0.140625" style="76" hidden="1" customWidth="1"/>
    <col min="21" max="16384" width="9.140625" style="75"/>
  </cols>
  <sheetData>
    <row r="1" spans="1:23" ht="65.25" customHeight="1" thickBot="1">
      <c r="A1" s="175"/>
      <c r="B1" s="176"/>
      <c r="C1" s="176"/>
      <c r="D1" s="176"/>
      <c r="E1" s="177" t="s">
        <v>93</v>
      </c>
      <c r="F1" s="178"/>
      <c r="G1" s="178"/>
      <c r="H1" s="178"/>
      <c r="I1" s="179"/>
      <c r="J1" s="73"/>
      <c r="K1" s="73"/>
      <c r="L1" s="74"/>
      <c r="M1" s="74"/>
    </row>
    <row r="2" spans="1:2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23" s="79" customFormat="1" ht="92.25" customHeight="1">
      <c r="A3" s="180" t="s">
        <v>95</v>
      </c>
      <c r="B3" s="180"/>
      <c r="C3" s="180"/>
      <c r="D3" s="180"/>
      <c r="E3" s="180"/>
      <c r="F3" s="180"/>
      <c r="G3" s="180"/>
      <c r="H3" s="180"/>
      <c r="I3" s="180"/>
      <c r="J3" s="77"/>
      <c r="K3" s="77"/>
      <c r="L3" s="74"/>
      <c r="M3" s="74"/>
      <c r="N3" s="78"/>
      <c r="O3" s="145"/>
      <c r="P3" s="145"/>
      <c r="Q3" s="145"/>
      <c r="S3" s="80"/>
      <c r="T3" s="80"/>
    </row>
    <row r="4" spans="1:23" ht="15.75">
      <c r="A4" s="180"/>
      <c r="B4" s="180"/>
      <c r="C4" s="180"/>
      <c r="D4" s="180"/>
      <c r="E4" s="180"/>
      <c r="F4" s="180"/>
      <c r="G4" s="180"/>
      <c r="H4" s="180"/>
      <c r="I4" s="180"/>
      <c r="J4" s="77"/>
      <c r="K4" s="77"/>
      <c r="L4" s="74"/>
      <c r="M4" s="74"/>
      <c r="Q4" s="76"/>
      <c r="R4" s="76"/>
      <c r="S4" s="81" t="s">
        <v>56</v>
      </c>
      <c r="T4" s="81"/>
      <c r="U4" s="76"/>
      <c r="W4" s="82"/>
    </row>
    <row r="5" spans="1:23" ht="23.25" customHeight="1">
      <c r="A5" s="83" t="s">
        <v>0</v>
      </c>
      <c r="B5" s="74"/>
      <c r="C5" s="84"/>
      <c r="D5" s="84"/>
      <c r="E5" s="84"/>
      <c r="F5" s="84"/>
      <c r="G5" s="84"/>
      <c r="H5" s="84"/>
      <c r="I5" s="84"/>
      <c r="K5" s="84"/>
      <c r="L5" s="85"/>
      <c r="M5" s="74"/>
      <c r="Q5" s="76"/>
      <c r="R5" s="76"/>
      <c r="S5" s="86" t="s">
        <v>61</v>
      </c>
      <c r="T5" s="81">
        <v>20</v>
      </c>
      <c r="U5" s="76"/>
      <c r="W5" s="82"/>
    </row>
    <row r="6" spans="1:23" ht="19.5" customHeight="1">
      <c r="A6" s="156" t="s">
        <v>1</v>
      </c>
      <c r="B6" s="157"/>
      <c r="C6" s="158"/>
      <c r="D6" s="158"/>
      <c r="E6" s="158"/>
      <c r="F6" s="158"/>
      <c r="G6" s="158"/>
      <c r="H6" s="158"/>
      <c r="I6" s="158"/>
      <c r="J6" s="87"/>
      <c r="K6" s="87"/>
      <c r="L6" s="74"/>
      <c r="M6" s="74"/>
      <c r="Q6" s="76"/>
      <c r="R6" s="76"/>
      <c r="S6" s="88" t="s">
        <v>54</v>
      </c>
      <c r="T6" s="81">
        <v>80</v>
      </c>
      <c r="U6" s="76"/>
      <c r="W6" s="82"/>
    </row>
    <row r="7" spans="1:23">
      <c r="A7" s="156" t="s">
        <v>2</v>
      </c>
      <c r="B7" s="157"/>
      <c r="C7" s="158"/>
      <c r="D7" s="158"/>
      <c r="E7" s="158"/>
      <c r="F7" s="158"/>
      <c r="G7" s="158"/>
      <c r="H7" s="158"/>
      <c r="I7" s="158"/>
      <c r="J7" s="87"/>
      <c r="K7" s="87"/>
      <c r="L7" s="74"/>
      <c r="M7" s="74"/>
      <c r="Q7" s="76"/>
      <c r="R7" s="76"/>
      <c r="S7" s="81" t="s">
        <v>50</v>
      </c>
      <c r="T7" s="81">
        <v>25</v>
      </c>
      <c r="U7" s="76"/>
      <c r="W7" s="82"/>
    </row>
    <row r="8" spans="1:23">
      <c r="A8" s="156" t="s">
        <v>3</v>
      </c>
      <c r="B8" s="157"/>
      <c r="C8" s="158"/>
      <c r="D8" s="158"/>
      <c r="E8" s="158"/>
      <c r="F8" s="158"/>
      <c r="G8" s="158"/>
      <c r="H8" s="158"/>
      <c r="I8" s="158"/>
      <c r="J8" s="89"/>
      <c r="K8" s="87"/>
      <c r="L8" s="74"/>
      <c r="M8" s="74"/>
      <c r="Q8" s="76"/>
      <c r="R8" s="76"/>
      <c r="S8" s="81" t="s">
        <v>51</v>
      </c>
      <c r="T8" s="81">
        <v>22.5</v>
      </c>
      <c r="U8" s="76"/>
      <c r="W8" s="82"/>
    </row>
    <row r="9" spans="1:23" ht="15" customHeight="1">
      <c r="A9" s="159"/>
      <c r="B9" s="157"/>
      <c r="C9" s="158"/>
      <c r="D9" s="158"/>
      <c r="E9" s="158"/>
      <c r="F9" s="158"/>
      <c r="G9" s="158"/>
      <c r="H9" s="158"/>
      <c r="I9" s="158"/>
      <c r="J9" s="87"/>
      <c r="K9" s="87"/>
      <c r="L9" s="74"/>
      <c r="M9" s="74"/>
      <c r="Q9" s="76"/>
      <c r="R9" s="76"/>
      <c r="S9" s="81" t="s">
        <v>52</v>
      </c>
      <c r="T9" s="81">
        <v>21.5</v>
      </c>
      <c r="U9" s="76"/>
      <c r="W9" s="82"/>
    </row>
    <row r="10" spans="1:23" ht="19.5" customHeight="1">
      <c r="A10" s="90"/>
      <c r="B10" s="91"/>
      <c r="C10" s="87"/>
      <c r="D10" s="87"/>
      <c r="E10" s="87"/>
      <c r="F10" s="87"/>
      <c r="G10" s="87"/>
      <c r="H10" s="87"/>
      <c r="I10" s="87"/>
      <c r="J10" s="87"/>
      <c r="K10" s="87"/>
      <c r="L10" s="74"/>
      <c r="M10" s="74"/>
      <c r="Q10" s="76"/>
      <c r="R10" s="76"/>
      <c r="S10" s="81" t="s">
        <v>89</v>
      </c>
      <c r="T10" s="81">
        <v>20.5</v>
      </c>
      <c r="U10" s="76"/>
      <c r="W10" s="82"/>
    </row>
    <row r="11" spans="1:23" ht="19.5" customHeight="1">
      <c r="A11" s="92" t="s">
        <v>73</v>
      </c>
      <c r="B11" s="93"/>
      <c r="C11" s="93"/>
      <c r="D11" s="93"/>
      <c r="E11" s="93"/>
      <c r="F11" s="93"/>
      <c r="G11" s="93"/>
      <c r="H11" s="93"/>
      <c r="I11" s="93"/>
      <c r="J11" s="87"/>
      <c r="K11" s="87"/>
      <c r="L11" s="74"/>
      <c r="M11" s="74"/>
      <c r="Q11" s="76"/>
      <c r="R11" s="76"/>
      <c r="S11" s="81" t="s">
        <v>90</v>
      </c>
      <c r="T11" s="81">
        <v>19.5</v>
      </c>
      <c r="U11" s="76"/>
      <c r="W11" s="82"/>
    </row>
    <row r="12" spans="1:23" ht="19.5" customHeight="1">
      <c r="A12" s="168" t="s">
        <v>63</v>
      </c>
      <c r="B12" s="169"/>
      <c r="C12" s="170"/>
      <c r="D12" s="171" t="s">
        <v>64</v>
      </c>
      <c r="E12" s="172"/>
      <c r="F12" s="94" t="s">
        <v>65</v>
      </c>
      <c r="G12" s="94" t="s">
        <v>66</v>
      </c>
      <c r="H12" s="95"/>
      <c r="I12" s="96" t="s">
        <v>88</v>
      </c>
      <c r="J12" s="87"/>
      <c r="K12" s="87"/>
      <c r="M12" s="74"/>
      <c r="Q12" s="76"/>
      <c r="R12" s="76"/>
      <c r="S12" s="97" t="s">
        <v>46</v>
      </c>
      <c r="T12" s="98">
        <v>20</v>
      </c>
      <c r="U12" s="76"/>
      <c r="W12" s="82"/>
    </row>
    <row r="13" spans="1:23" ht="19.5" customHeight="1">
      <c r="A13" s="99" t="s">
        <v>67</v>
      </c>
      <c r="B13" s="28">
        <v>0</v>
      </c>
      <c r="C13" s="39" t="s">
        <v>87</v>
      </c>
      <c r="D13" s="13">
        <v>2.12</v>
      </c>
      <c r="E13" s="13">
        <v>2.1909999999999998</v>
      </c>
      <c r="F13" s="11">
        <f>IF(OR(D13="",E13=""),"",AVERAGE(D13:E13)/AVERAGE($D$13:$E$13))</f>
        <v>1</v>
      </c>
      <c r="G13" s="12">
        <f t="shared" ref="G13:G18" si="0">IF(OR(D13="",E13=""),"",IF(D13=E13,"0,00%",STDEV(D13:E13)/AVERAGE(D13:E13)))</f>
        <v>2.3291385508812195E-2</v>
      </c>
      <c r="H13" s="37"/>
      <c r="I13" s="27"/>
      <c r="J13" s="35"/>
      <c r="K13" s="87"/>
      <c r="M13" s="74"/>
      <c r="Q13" s="76"/>
      <c r="R13" s="76"/>
      <c r="S13" s="97" t="s">
        <v>55</v>
      </c>
      <c r="T13" s="81">
        <v>50</v>
      </c>
      <c r="U13" s="76"/>
      <c r="W13" s="82"/>
    </row>
    <row r="14" spans="1:23" ht="19.5" customHeight="1">
      <c r="A14" s="100" t="s">
        <v>68</v>
      </c>
      <c r="B14" s="29">
        <v>0.5</v>
      </c>
      <c r="C14" s="39" t="s">
        <v>87</v>
      </c>
      <c r="D14" s="17">
        <v>1.966</v>
      </c>
      <c r="E14" s="17">
        <v>1.98</v>
      </c>
      <c r="F14" s="15">
        <f t="shared" ref="F14:F18" si="1">IF(OR(D14="",E14=""),"",AVERAGE(D14:E14)/AVERAGE($D$13:$E$13))</f>
        <v>0.91533286940385061</v>
      </c>
      <c r="G14" s="16">
        <f t="shared" si="0"/>
        <v>5.0174834954950197E-3</v>
      </c>
      <c r="H14" s="37"/>
      <c r="I14" s="27">
        <f>LN(B14)</f>
        <v>-0.69314718055994529</v>
      </c>
      <c r="J14" s="35"/>
      <c r="K14" s="87"/>
      <c r="M14" s="74"/>
      <c r="Q14" s="76"/>
      <c r="R14" s="76"/>
      <c r="S14" s="97" t="s">
        <v>49</v>
      </c>
      <c r="T14" s="81">
        <v>50</v>
      </c>
      <c r="U14" s="76"/>
    </row>
    <row r="15" spans="1:23" ht="19.5" customHeight="1">
      <c r="A15" s="100" t="s">
        <v>69</v>
      </c>
      <c r="B15" s="29">
        <v>1.5</v>
      </c>
      <c r="C15" s="39" t="s">
        <v>87</v>
      </c>
      <c r="D15" s="13">
        <v>1.6719999999999999</v>
      </c>
      <c r="E15" s="13">
        <v>1.6579999999999999</v>
      </c>
      <c r="F15" s="15">
        <f t="shared" si="1"/>
        <v>0.77244258872651361</v>
      </c>
      <c r="G15" s="16">
        <f t="shared" si="0"/>
        <v>5.9456426045715752E-3</v>
      </c>
      <c r="H15" s="37"/>
      <c r="I15" s="27">
        <f>LN(B15)</f>
        <v>0.40546510810816438</v>
      </c>
      <c r="J15" s="35"/>
      <c r="K15" s="87"/>
      <c r="M15" s="74"/>
      <c r="Q15" s="76"/>
      <c r="R15" s="76"/>
      <c r="S15" s="81"/>
      <c r="T15" s="81"/>
      <c r="U15" s="76"/>
    </row>
    <row r="16" spans="1:23" ht="19.5" customHeight="1">
      <c r="A16" s="100" t="s">
        <v>70</v>
      </c>
      <c r="B16" s="30">
        <v>4.5</v>
      </c>
      <c r="C16" s="39" t="s">
        <v>87</v>
      </c>
      <c r="D16" s="14">
        <v>1.1180000000000001</v>
      </c>
      <c r="E16" s="14">
        <v>1.143</v>
      </c>
      <c r="F16" s="15">
        <f>IF(OR(D16="",E16=""),"",AVERAGE(D16:E16)/AVERAGE($D$13:$E$13))</f>
        <v>0.52447228021340764</v>
      </c>
      <c r="G16" s="16">
        <f t="shared" si="0"/>
        <v>1.5637036293377819E-2</v>
      </c>
      <c r="H16" s="37"/>
      <c r="I16" s="27">
        <f>LN(B16)</f>
        <v>1.5040773967762742</v>
      </c>
      <c r="J16" s="35"/>
      <c r="K16" s="87"/>
      <c r="M16" s="74"/>
      <c r="S16" s="81"/>
      <c r="T16" s="81"/>
    </row>
    <row r="17" spans="1:20" ht="19.5" customHeight="1">
      <c r="A17" s="100" t="s">
        <v>71</v>
      </c>
      <c r="B17" s="30">
        <v>13.5</v>
      </c>
      <c r="C17" s="39" t="s">
        <v>87</v>
      </c>
      <c r="D17" s="14">
        <v>0.628</v>
      </c>
      <c r="E17" s="14">
        <v>0.65700000000000003</v>
      </c>
      <c r="F17" s="15">
        <f t="shared" si="1"/>
        <v>0.29807469264671771</v>
      </c>
      <c r="G17" s="16">
        <f t="shared" si="0"/>
        <v>3.191610374227221E-2</v>
      </c>
      <c r="H17" s="37"/>
      <c r="I17" s="27">
        <f>LN(B17)</f>
        <v>2.6026896854443837</v>
      </c>
      <c r="J17" s="35"/>
      <c r="K17" s="87"/>
      <c r="M17" s="74"/>
      <c r="S17" s="81"/>
      <c r="T17" s="81"/>
    </row>
    <row r="18" spans="1:20" ht="19.5" customHeight="1">
      <c r="A18" s="100" t="s">
        <v>72</v>
      </c>
      <c r="B18" s="30">
        <v>40.5</v>
      </c>
      <c r="C18" s="39" t="s">
        <v>87</v>
      </c>
      <c r="D18" s="14">
        <v>0.45400000000000001</v>
      </c>
      <c r="E18" s="14">
        <v>0.46100000000000002</v>
      </c>
      <c r="F18" s="15">
        <f t="shared" si="1"/>
        <v>0.21224773834377175</v>
      </c>
      <c r="G18" s="16">
        <f t="shared" si="0"/>
        <v>1.0819120149302376E-2</v>
      </c>
      <c r="H18" s="37"/>
      <c r="I18" s="27">
        <f>LN(B18)</f>
        <v>3.7013019741124933</v>
      </c>
      <c r="J18" s="35"/>
      <c r="K18" s="87"/>
      <c r="M18" s="74"/>
      <c r="S18" s="81"/>
      <c r="T18" s="81"/>
    </row>
    <row r="19" spans="1:20" s="31" customFormat="1" ht="19.5" customHeight="1">
      <c r="A19" s="3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1"/>
      <c r="M19" s="1"/>
      <c r="S19" s="34"/>
      <c r="T19" s="34"/>
    </row>
    <row r="20" spans="1:20" s="31" customFormat="1" ht="19.5" customHeight="1">
      <c r="E20" s="10" t="s">
        <v>85</v>
      </c>
      <c r="F20" s="38">
        <f>IF(AND(0.5&lt;=F14,0.5&gt;F15),$F$24,IF(AND(0.5&lt;=F15,0.5&gt;F16),$F$25,IF(AND(0.5&lt;F16,0.5&gt;F17),$F$26,"не определено")))</f>
        <v>5.0674162973689079</v>
      </c>
      <c r="J20" s="35"/>
      <c r="K20" s="35"/>
      <c r="L20" s="1"/>
      <c r="M20" s="1"/>
      <c r="S20" s="34"/>
      <c r="T20" s="34"/>
    </row>
    <row r="21" spans="1:20" s="31" customFormat="1" ht="27" customHeight="1">
      <c r="B21" s="32"/>
      <c r="C21" s="32"/>
      <c r="D21" s="32"/>
      <c r="E21" s="10"/>
      <c r="F21" s="38"/>
      <c r="J21" s="35"/>
      <c r="K21" s="35"/>
      <c r="L21" s="1"/>
      <c r="M21" s="1"/>
      <c r="S21" s="34"/>
      <c r="T21" s="34"/>
    </row>
    <row r="22" spans="1:20" s="31" customFormat="1" ht="47.25" hidden="1" customHeight="1">
      <c r="B22" s="20"/>
      <c r="C22" s="21" t="s">
        <v>74</v>
      </c>
      <c r="D22" s="22" t="s">
        <v>75</v>
      </c>
      <c r="E22" s="22" t="s">
        <v>76</v>
      </c>
      <c r="F22" s="22" t="s">
        <v>84</v>
      </c>
      <c r="G22" s="6"/>
      <c r="I22" s="6"/>
      <c r="J22" s="35"/>
      <c r="K22" s="35"/>
      <c r="L22" s="1"/>
      <c r="M22" s="1"/>
      <c r="S22" s="34"/>
      <c r="T22" s="34"/>
    </row>
    <row r="23" spans="1:20" s="31" customFormat="1" ht="30" hidden="1" customHeight="1">
      <c r="B23" s="5" t="s">
        <v>77</v>
      </c>
      <c r="C23" s="4">
        <f>SLOPE(F14:F17,I14:I17)</f>
        <v>-0.19112701181689007</v>
      </c>
      <c r="D23" s="4">
        <f>INTERCEPT(F14:F17,I14:I17)</f>
        <v>0.81006318419557322</v>
      </c>
      <c r="E23" s="4">
        <f>SQRT(-CORREL(F14:F17,I14:I17))</f>
        <v>0.99713399544301207</v>
      </c>
      <c r="F23" s="4">
        <f>EXP((0.5-D23)/C23)</f>
        <v>5.0646683743950147</v>
      </c>
      <c r="G23" s="7"/>
      <c r="I23" s="7"/>
      <c r="J23" s="35"/>
      <c r="K23" s="35"/>
      <c r="L23" s="1"/>
      <c r="M23" s="1"/>
      <c r="S23" s="34"/>
      <c r="T23" s="34"/>
    </row>
    <row r="24" spans="1:20" s="31" customFormat="1" ht="39.75" hidden="1" customHeight="1">
      <c r="B24" s="23" t="s">
        <v>78</v>
      </c>
      <c r="C24" s="24">
        <f>SLOPE(F14:F15,I14:I15)</f>
        <v>-0.13006433857623098</v>
      </c>
      <c r="D24" s="24">
        <f>INTERCEPT(F14:F15,I14:I15)</f>
        <v>0.8251791398283419</v>
      </c>
      <c r="E24" s="24">
        <f>CORREL(F14:F15,I14:I15)</f>
        <v>-1</v>
      </c>
      <c r="F24" s="24">
        <f>EXP((0.5-D24)/C24)</f>
        <v>12.184207533859365</v>
      </c>
      <c r="G24" s="7"/>
      <c r="I24" s="7"/>
      <c r="J24" s="35"/>
      <c r="K24" s="35"/>
      <c r="L24" s="1"/>
      <c r="M24" s="1"/>
      <c r="S24" s="34"/>
      <c r="T24" s="34"/>
    </row>
    <row r="25" spans="1:20" s="31" customFormat="1" ht="23.25" hidden="1" customHeight="1">
      <c r="B25" s="25" t="s">
        <v>79</v>
      </c>
      <c r="C25" s="7">
        <f>SLOPE(F15:F16,I15:I16)</f>
        <v>-0.22571230184738786</v>
      </c>
      <c r="D25" s="7">
        <f>INTERCEPT(F15:F16,I15:I16)</f>
        <v>0.86396105159640735</v>
      </c>
      <c r="E25" s="7">
        <f>CORREL(F15:F16,I15:I16)</f>
        <v>-1</v>
      </c>
      <c r="F25" s="7">
        <f>EXP((0.5-D25)/C25)</f>
        <v>5.0153331220793262</v>
      </c>
      <c r="G25" s="7"/>
      <c r="I25" s="7"/>
      <c r="J25" s="35"/>
      <c r="K25" s="35"/>
      <c r="L25" s="1"/>
      <c r="M25" s="1"/>
      <c r="S25" s="34"/>
      <c r="T25" s="34"/>
    </row>
    <row r="26" spans="1:20" s="31" customFormat="1" ht="0.75" customHeight="1">
      <c r="B26" s="26" t="s">
        <v>80</v>
      </c>
      <c r="C26" s="7">
        <f>SLOPE(F16:F17,I16:I17)</f>
        <v>-0.20607596501688558</v>
      </c>
      <c r="D26" s="7">
        <f>INTERCEPT(F16:F17,I16:I17)</f>
        <v>0.83442648121416352</v>
      </c>
      <c r="E26" s="7">
        <f>CORREL(F16:F17,I16:I17)</f>
        <v>-1</v>
      </c>
      <c r="F26" s="7">
        <f>EXP((0.5-D26)/C26)</f>
        <v>5.0674162973689079</v>
      </c>
      <c r="G26" s="7"/>
      <c r="I26" s="7"/>
      <c r="J26" s="35"/>
      <c r="K26" s="35"/>
      <c r="L26" s="1"/>
      <c r="M26" s="1"/>
      <c r="S26" s="34"/>
      <c r="T26" s="34"/>
    </row>
    <row r="27" spans="1:20" s="31" customFormat="1" ht="28.5" hidden="1" customHeight="1">
      <c r="A27" s="3"/>
      <c r="B27" s="26" t="s">
        <v>81</v>
      </c>
      <c r="C27" s="7">
        <f>SLOPE(F17:F18,I17:I18)</f>
        <v>-7.8123060508450456E-2</v>
      </c>
      <c r="D27" s="7">
        <f>INTERCEPT(F17:F18,I17:I18)</f>
        <v>0.50140477642740922</v>
      </c>
      <c r="E27" s="7">
        <f>CORREL(F17:F18,I17:I18)</f>
        <v>-1</v>
      </c>
      <c r="F27" s="7">
        <f>EXP((0.5-D27)/C27)</f>
        <v>1.0181442267577978</v>
      </c>
      <c r="G27" s="7"/>
      <c r="I27" s="7"/>
      <c r="J27" s="35"/>
      <c r="K27" s="35"/>
      <c r="L27" s="1"/>
      <c r="M27" s="1"/>
      <c r="S27" s="34"/>
      <c r="T27" s="34"/>
    </row>
    <row r="28" spans="1:20" s="33" customFormat="1" ht="15.75">
      <c r="A28" s="2" t="s">
        <v>86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20" ht="56.25" customHeight="1">
      <c r="A29" s="101" t="s">
        <v>4</v>
      </c>
      <c r="B29" s="160" t="s">
        <v>5</v>
      </c>
      <c r="C29" s="161"/>
      <c r="D29" s="160" t="s">
        <v>37</v>
      </c>
      <c r="E29" s="161"/>
      <c r="F29" s="102" t="s">
        <v>82</v>
      </c>
      <c r="G29" s="103" t="s">
        <v>83</v>
      </c>
      <c r="H29" s="102" t="s">
        <v>66</v>
      </c>
      <c r="I29" s="104" t="s">
        <v>7</v>
      </c>
      <c r="J29" s="105" t="s">
        <v>6</v>
      </c>
      <c r="K29" s="106" t="s">
        <v>8</v>
      </c>
      <c r="L29" s="105" t="s">
        <v>9</v>
      </c>
      <c r="M29" s="106" t="s">
        <v>92</v>
      </c>
      <c r="N29" s="107" t="s">
        <v>94</v>
      </c>
      <c r="O29" s="108" t="s">
        <v>10</v>
      </c>
    </row>
    <row r="30" spans="1:20">
      <c r="A30" s="162">
        <v>1</v>
      </c>
      <c r="B30" s="164"/>
      <c r="C30" s="165"/>
      <c r="D30" s="181" t="s">
        <v>61</v>
      </c>
      <c r="E30" s="182"/>
      <c r="F30" s="8">
        <v>2.2040000000000002</v>
      </c>
      <c r="G30" s="18">
        <f t="shared" ref="G30:G61" si="2">IF(F30="","",IF((F30/AVERAGE($D$13:$E$13))=0,"",F30/AVERAGE($D$13:$E$13)))</f>
        <v>1.0225005799118534</v>
      </c>
      <c r="H30" s="173">
        <f>IF(OR(F30="",F31=""),"",STDEV(F30:F31)/AVERAGE(F30:F31))</f>
        <v>2.0550834239716317E-2</v>
      </c>
      <c r="I30" s="19">
        <f>IF(G30="","",IF(G30&gt;$F$15,EXP((G30-$D$24)/$C$24),IF(G30&gt;$F$16,EXP((G30-$D$25)/$C$25),IF(G30&gt;$F$17,EXP((G30-$D$26)/$C$26),EXP((G30-$D$27)/$C$27)))))</f>
        <v>0.21934566882541529</v>
      </c>
      <c r="J30" s="146">
        <f>IF(D30="Молоко, молочные смеси, мороженое",20,IF(D30="Сгущенное молоко",80,IF(D30="Масло 50%",25,IF(D30="Масло 65, 67%",22.5,IF(D30="Масло 70, 72,5%",21.5,IF(D30="Масло 75,78%",20.5,IF(D30="Масло 82,5, 84%",19.5,IF(D30="Сыворотка, творог, коктейли, кисломолочные продукты",20,IF(D30="Мясо, сыр",50,IF(D30="Печень, мясо кролика",50,))))))))))</f>
        <v>20</v>
      </c>
      <c r="K30" s="9">
        <f>(I30/1000)*J30</f>
        <v>4.3869133765083055E-3</v>
      </c>
      <c r="L30" s="148">
        <f>AVERAGE(K30:K31)</f>
        <v>3.9330105863451051E-3</v>
      </c>
      <c r="M30" s="150" t="str">
        <f>IF(AND(D32="Молоко, молочные смеси, мороженое",L30&lt;=0.01),"&lt;",IF(AND(D32="Сгущенное молоко",L30&lt;=0.04),"&lt;",IF(AND(D32="Масло 50%",L30&lt;=0.01),"&lt;",IF(AND(D32="Масло 65, 67%",L30&lt;=0.01),"&lt;",IF(AND(D32="Масло 70, 72,5%",L30&lt;=0.01),"&lt;",IF(AND(D32="Сыворотка, творог, коктейли, кисломолочные продукты",L30&lt;=0.01),"&lt;",IF(AND(D32="Мясо, сыр",L30&lt;=0.025),"&lt;",IF(AND(D32="Печень, мясо кролика",L32&lt;=0.025),"&lt;","&gt;"))))))))</f>
        <v>&lt;</v>
      </c>
      <c r="N30" s="152" t="str">
        <f>IF(AND(D30="Молоко, молочные смеси, мороженое",L30&lt;=0.2),"Соответствует",IF(AND(D30="Сгущенное молоко",L30&lt;0.2),"Соответствует",IF(AND(D30="Масло 50%",L30&lt;=0.2),"Соответствует",IF(AND(D30="Масло 65, 67%",L30&lt;=0.2),"Соответствует",IF(AND(D30="Масло 70, 72,5%",L30&lt;=0.2),"Соответствует",IF(AND(D30="Масло 82,5, 84%",L30&lt;=0.2),"Соответствует",IF(AND(D30="Сыворотка, творог, коктейли, кисломолочные продукты",L30&lt;=0.2),"Соответствует",IF(AND(D30="Мясо, сыр",L30&lt;=0.5),"Соответствует",IF(AND(D30="Печень, мясо кролика",L30&lt;=0.5),"Соответствует","Не соответствует")))))))))</f>
        <v>Соответствует</v>
      </c>
      <c r="O30" s="154"/>
    </row>
    <row r="31" spans="1:20">
      <c r="A31" s="163"/>
      <c r="B31" s="166"/>
      <c r="C31" s="167"/>
      <c r="D31" s="183"/>
      <c r="E31" s="184"/>
      <c r="F31" s="8">
        <v>2.2690000000000001</v>
      </c>
      <c r="G31" s="18">
        <f t="shared" si="2"/>
        <v>1.0526559962885642</v>
      </c>
      <c r="H31" s="174"/>
      <c r="I31" s="19">
        <f>IF(G31="","",IF(G31&gt;$F$15,EXP((G31-$D$24)/$C$24),IF(G31&gt;$F$16,EXP((G31-$D$25)/$C$25),IF(G31&gt;$F$17,EXP((G31-$D$26)/$C$26),EXP((G31-$D$27)/$C$27)))))</f>
        <v>0.1739553898090952</v>
      </c>
      <c r="J31" s="147"/>
      <c r="K31" s="9">
        <f>(I31/1000)*J30</f>
        <v>3.4791077961819038E-3</v>
      </c>
      <c r="L31" s="149"/>
      <c r="M31" s="151"/>
      <c r="N31" s="153"/>
      <c r="O31" s="155"/>
    </row>
    <row r="32" spans="1:20">
      <c r="A32" s="162">
        <v>2</v>
      </c>
      <c r="B32" s="164"/>
      <c r="C32" s="165"/>
      <c r="D32" s="181" t="s">
        <v>61</v>
      </c>
      <c r="E32" s="182"/>
      <c r="F32" s="8">
        <v>1.353</v>
      </c>
      <c r="G32" s="18">
        <f t="shared" si="2"/>
        <v>0.62769659011830203</v>
      </c>
      <c r="H32" s="173">
        <f>IF(OR(F32="",F33=""),"",STDEV(F32:F33)/AVERAGE(F32:F33))</f>
        <v>1.0375741470088748E-2</v>
      </c>
      <c r="I32" s="19">
        <f t="shared" ref="I32:I95" si="3">IF(G32="","",IF(G32&gt;$F$15,EXP((G32-$D$24)/$C$24),IF(G32&gt;$F$16,EXP((G32-$D$25)/$C$25),IF(G32&gt;$F$17,EXP((G32-$D$26)/$C$26),EXP((G32-$D$27)/$C$27)))))</f>
        <v>2.8483802096440471</v>
      </c>
      <c r="J32" s="146">
        <f t="shared" ref="J32" si="4">IF(D32="Молоко, молочные смеси, мороженое",20,IF(D32="Сгущенное молоко",80,IF(D32="Масло 50%",25,IF(D32="Масло 65, 67%",22.5,IF(D32="Масло 70, 72,5%",21.5,IF(D32="Масло 75,78%",20.5,IF(D32="Масло 82,5, 84%",19.5,IF(D32="Сыворотка, творог, коктейли, кисломолочные продукты",20,IF(D32="Мясо, сыр",50,IF(D32="Печень, мясо кролика",50,))))))))))</f>
        <v>20</v>
      </c>
      <c r="K32" s="9">
        <f>(I32/1000)*J32</f>
        <v>5.6967604192880938E-2</v>
      </c>
      <c r="L32" s="148">
        <f>AVERAGE(K32:K33)</f>
        <v>5.5820431553453842E-2</v>
      </c>
      <c r="M32" s="150" t="str">
        <f>IF(AND(D34="Молоко, молочные смеси, мороженое",L32&lt;=0.01),"&lt;",IF(AND(D34="Сгущенное молоко",L32&lt;=0.04),"&lt;",IF(AND(D34="Масло 50%",L32&lt;=0.01),"&lt;",IF(AND(D34="Масло 65, 67%",L32&lt;=0.01),"&lt;",IF(AND(D34="Масло 70, 72,5%",L32&lt;=0.01),"&lt;",IF(AND(D34="Сыворотка, творог, коктейли, кисломолочные продукты",L32&lt;=0.01),"&lt;",IF(AND(D34="Мясо, сыр",L32&lt;=0.025),"&lt;",IF(AND(D34="Печень, мясо кролика",L34&lt;=0.025),"&lt;","&gt;"))))))))</f>
        <v>&gt;</v>
      </c>
      <c r="N32" s="152" t="str">
        <f t="shared" ref="N32" si="5">IF(AND(D32="Молоко, молочные смеси, мороженое",L32&lt;=0.2),"Соответствует",IF(AND(D32="Сгущенное молоко",L32&lt;0.2),"Соответствует",IF(AND(D32="Масло 50%",L32&lt;=0.2),"Соответствует",IF(AND(D32="Масло 65, 67%",L32&lt;=0.2),"Соответствует",IF(AND(D32="Масло 70, 72,5%",L32&lt;=0.2),"Соответствует",IF(AND(D32="Масло 82,5, 84%",L32&lt;=0.2),"Соответствует",IF(AND(D32="Сыворотка, творог, коктейли, кисломолочные продукты",L32&lt;=0.2),"Соответствует",IF(AND(D32="Мясо, сыр",L32&lt;=0.5),"Соответствует",IF(AND(D32="Печень, мясо кролика",L32&lt;=0.5),"Соответствует","Не соответствует")))))))))</f>
        <v>Соответствует</v>
      </c>
      <c r="O32" s="154"/>
    </row>
    <row r="33" spans="1:15">
      <c r="A33" s="163"/>
      <c r="B33" s="166"/>
      <c r="C33" s="167"/>
      <c r="D33" s="183"/>
      <c r="E33" s="184"/>
      <c r="F33" s="8">
        <v>1.373</v>
      </c>
      <c r="G33" s="18">
        <f t="shared" si="2"/>
        <v>0.63697517977267459</v>
      </c>
      <c r="H33" s="174"/>
      <c r="I33" s="19">
        <f t="shared" si="3"/>
        <v>2.7336629457013371</v>
      </c>
      <c r="J33" s="147"/>
      <c r="K33" s="9">
        <f>(I33/1000)*J32</f>
        <v>5.4673258914026746E-2</v>
      </c>
      <c r="L33" s="149"/>
      <c r="M33" s="151"/>
      <c r="N33" s="153"/>
      <c r="O33" s="155"/>
    </row>
    <row r="34" spans="1:15">
      <c r="A34" s="162">
        <v>3</v>
      </c>
      <c r="B34" s="164"/>
      <c r="C34" s="165"/>
      <c r="D34" s="181" t="s">
        <v>61</v>
      </c>
      <c r="E34" s="182"/>
      <c r="F34" s="8">
        <v>0.61</v>
      </c>
      <c r="G34" s="18">
        <f t="shared" si="2"/>
        <v>0.2829969844583623</v>
      </c>
      <c r="H34" s="173">
        <f>IF(OR(F34="",F35=""),"",STDEV(F34:F35)/AVERAGE(F34:F35))</f>
        <v>0</v>
      </c>
      <c r="I34" s="19">
        <f t="shared" si="3"/>
        <v>16.373908807021127</v>
      </c>
      <c r="J34" s="146">
        <f t="shared" ref="J34" si="6">IF(D34="Молоко, молочные смеси, мороженое",20,IF(D34="Сгущенное молоко",80,IF(D34="Масло 50%",25,IF(D34="Масло 65, 67%",22.5,IF(D34="Масло 70, 72,5%",21.5,IF(D34="Масло 75,78%",20.5,IF(D34="Масло 82,5, 84%",19.5,IF(D34="Сыворотка, творог, коктейли, кисломолочные продукты",20,IF(D34="Мясо, сыр",50,IF(D34="Печень, мясо кролика",50,))))))))))</f>
        <v>20</v>
      </c>
      <c r="K34" s="9">
        <f>(I34/1000)*J34</f>
        <v>0.32747817614042252</v>
      </c>
      <c r="L34" s="148">
        <f>AVERAGE(K34:K35)</f>
        <v>0.32747817614042252</v>
      </c>
      <c r="M34" s="150" t="str">
        <f t="shared" ref="M34" si="7">IF(AND(D36="Молоко, молочные смеси, мороженое",L34&lt;=0.01),"&lt;",IF(AND(D36="Сгущенное молоко",L34&lt;=0.04),"&lt;",IF(AND(D36="Масло 50%",L34&lt;=0.01),"&lt;",IF(AND(D36="Масло 65, 67%",L34&lt;=0.01),"&lt;",IF(AND(D36="Масло 70, 72,5%",L34&lt;=0.01),"&lt;",IF(AND(D36="Сыворотка, творог, коктейли, кисломолочные продукты",L34&lt;=0.01),"&lt;",IF(AND(D36="Мясо, сыр",L34&lt;=0.025),"&lt;",IF(AND(D36="Печень, мясо кролика",L36&lt;=0.025),"&lt;","&gt;"))))))))</f>
        <v>&gt;</v>
      </c>
      <c r="N34" s="152" t="str">
        <f t="shared" ref="N34" si="8">IF(AND(D34="Молоко, молочные смеси, мороженое",L34&lt;=0.2),"Соответствует",IF(AND(D34="Сгущенное молоко",L34&lt;0.2),"Соответствует",IF(AND(D34="Масло 50%",L34&lt;=0.2),"Соответствует",IF(AND(D34="Масло 65, 67%",L34&lt;=0.2),"Соответствует",IF(AND(D34="Масло 70, 72,5%",L34&lt;=0.2),"Соответствует",IF(AND(D34="Масло 82,5, 84%",L34&lt;=0.2),"Соответствует",IF(AND(D34="Сыворотка, творог, коктейли, кисломолочные продукты",L34&lt;=0.2),"Соответствует",IF(AND(D34="Мясо, сыр",L34&lt;=0.5),"Соответствует",IF(AND(D34="Печень, мясо кролика",L34&lt;=0.5),"Соответствует","Не соответствует")))))))))</f>
        <v>Не соответствует</v>
      </c>
      <c r="O34" s="154"/>
    </row>
    <row r="35" spans="1:15">
      <c r="A35" s="163"/>
      <c r="B35" s="166"/>
      <c r="C35" s="167"/>
      <c r="D35" s="183"/>
      <c r="E35" s="184"/>
      <c r="F35" s="8">
        <v>0.61</v>
      </c>
      <c r="G35" s="18">
        <f t="shared" si="2"/>
        <v>0.2829969844583623</v>
      </c>
      <c r="H35" s="174"/>
      <c r="I35" s="19">
        <f t="shared" si="3"/>
        <v>16.373908807021127</v>
      </c>
      <c r="J35" s="147"/>
      <c r="K35" s="9">
        <f>(I35/1000)*J34</f>
        <v>0.32747817614042252</v>
      </c>
      <c r="L35" s="149"/>
      <c r="M35" s="151"/>
      <c r="N35" s="153"/>
      <c r="O35" s="155"/>
    </row>
    <row r="36" spans="1:15">
      <c r="A36" s="162">
        <v>4</v>
      </c>
      <c r="B36" s="164"/>
      <c r="C36" s="165"/>
      <c r="D36" s="181" t="s">
        <v>61</v>
      </c>
      <c r="E36" s="182"/>
      <c r="F36" s="8">
        <v>0.61</v>
      </c>
      <c r="G36" s="18">
        <f t="shared" si="2"/>
        <v>0.2829969844583623</v>
      </c>
      <c r="H36" s="173">
        <f>IF(OR(F36="",F37=""),"",STDEV(F36:F37)/AVERAGE(F36:F37))</f>
        <v>0</v>
      </c>
      <c r="I36" s="19">
        <f t="shared" si="3"/>
        <v>16.373908807021127</v>
      </c>
      <c r="J36" s="146">
        <f t="shared" ref="J36" si="9">IF(D36="Молоко, молочные смеси, мороженое",20,IF(D36="Сгущенное молоко",80,IF(D36="Масло 50%",25,IF(D36="Масло 65, 67%",22.5,IF(D36="Масло 70, 72,5%",21.5,IF(D36="Масло 75,78%",20.5,IF(D36="Масло 82,5, 84%",19.5,IF(D36="Сыворотка, творог, коктейли, кисломолочные продукты",20,IF(D36="Мясо, сыр",50,IF(D36="Печень, мясо кролика",50,))))))))))</f>
        <v>20</v>
      </c>
      <c r="K36" s="9">
        <f>(I36/1000)*J36</f>
        <v>0.32747817614042252</v>
      </c>
      <c r="L36" s="148">
        <f>AVERAGE(K36:K37)</f>
        <v>0.32747817614042252</v>
      </c>
      <c r="M36" s="150" t="str">
        <f t="shared" ref="M36" si="10">IF(AND(D38="Молоко, молочные смеси, мороженое",L36&lt;=0.01),"&lt;",IF(AND(D38="Сгущенное молоко",L36&lt;=0.04),"&lt;",IF(AND(D38="Масло 50%",L36&lt;=0.01),"&lt;",IF(AND(D38="Масло 65, 67%",L36&lt;=0.01),"&lt;",IF(AND(D38="Масло 70, 72,5%",L36&lt;=0.01),"&lt;",IF(AND(D38="Сыворотка, творог, коктейли, кисломолочные продукты",L36&lt;=0.01),"&lt;",IF(AND(D38="Мясо, сыр",L36&lt;=0.025),"&lt;",IF(AND(D38="Печень, мясо кролика",L38&lt;=0.025),"&lt;","&gt;"))))))))</f>
        <v>&gt;</v>
      </c>
      <c r="N36" s="152" t="str">
        <f t="shared" ref="N36" si="11">IF(AND(D36="Молоко, молочные смеси, мороженое",L36&lt;=0.2),"Соответствует",IF(AND(D36="Сгущенное молоко",L36&lt;0.2),"Соответствует",IF(AND(D36="Масло 50%",L36&lt;=0.2),"Соответствует",IF(AND(D36="Масло 65, 67%",L36&lt;=0.2),"Соответствует",IF(AND(D36="Масло 70, 72,5%",L36&lt;=0.2),"Соответствует",IF(AND(D36="Масло 82,5, 84%",L36&lt;=0.2),"Соответствует",IF(AND(D36="Сыворотка, творог, коктейли, кисломолочные продукты",L36&lt;=0.2),"Соответствует",IF(AND(D36="Мясо, сыр",L36&lt;=0.5),"Соответствует",IF(AND(D36="Печень, мясо кролика",L36&lt;=0.5),"Соответствует","Не соответствует")))))))))</f>
        <v>Не соответствует</v>
      </c>
      <c r="O36" s="154"/>
    </row>
    <row r="37" spans="1:15">
      <c r="A37" s="163"/>
      <c r="B37" s="166"/>
      <c r="C37" s="167"/>
      <c r="D37" s="183"/>
      <c r="E37" s="184"/>
      <c r="F37" s="8">
        <v>0.61</v>
      </c>
      <c r="G37" s="18">
        <f t="shared" si="2"/>
        <v>0.2829969844583623</v>
      </c>
      <c r="H37" s="174"/>
      <c r="I37" s="19">
        <f t="shared" si="3"/>
        <v>16.373908807021127</v>
      </c>
      <c r="J37" s="147"/>
      <c r="K37" s="9">
        <f>(I37/1000)*J36</f>
        <v>0.32747817614042252</v>
      </c>
      <c r="L37" s="149"/>
      <c r="M37" s="151"/>
      <c r="N37" s="153"/>
      <c r="O37" s="155"/>
    </row>
    <row r="38" spans="1:15">
      <c r="A38" s="162">
        <v>5</v>
      </c>
      <c r="B38" s="164"/>
      <c r="C38" s="165"/>
      <c r="D38" s="181" t="s">
        <v>61</v>
      </c>
      <c r="E38" s="182"/>
      <c r="F38" s="8">
        <v>0.61</v>
      </c>
      <c r="G38" s="18">
        <f t="shared" si="2"/>
        <v>0.2829969844583623</v>
      </c>
      <c r="H38" s="173">
        <f>IF(OR(F38="",F39=""),"",STDEV(F38:F39)/AVERAGE(F38:F39))</f>
        <v>0</v>
      </c>
      <c r="I38" s="19">
        <f t="shared" si="3"/>
        <v>16.373908807021127</v>
      </c>
      <c r="J38" s="146">
        <f t="shared" ref="J38" si="12">IF(D38="Молоко, молочные смеси, мороженое",20,IF(D38="Сгущенное молоко",80,IF(D38="Масло 50%",25,IF(D38="Масло 65, 67%",22.5,IF(D38="Масло 70, 72,5%",21.5,IF(D38="Масло 75,78%",20.5,IF(D38="Масло 82,5, 84%",19.5,IF(D38="Сыворотка, творог, коктейли, кисломолочные продукты",20,IF(D38="Мясо, сыр",50,IF(D38="Печень, мясо кролика",50,))))))))))</f>
        <v>20</v>
      </c>
      <c r="K38" s="9">
        <f>(I38/1000)*J38</f>
        <v>0.32747817614042252</v>
      </c>
      <c r="L38" s="148">
        <f>AVERAGE(K38:K39)</f>
        <v>0.32747817614042252</v>
      </c>
      <c r="M38" s="150" t="str">
        <f t="shared" ref="M38" si="13">IF(AND(D40="Молоко, молочные смеси, мороженое",L38&lt;=0.01),"&lt;",IF(AND(D40="Сгущенное молоко",L38&lt;=0.04),"&lt;",IF(AND(D40="Масло 50%",L38&lt;=0.01),"&lt;",IF(AND(D40="Масло 65, 67%",L38&lt;=0.01),"&lt;",IF(AND(D40="Масло 70, 72,5%",L38&lt;=0.01),"&lt;",IF(AND(D40="Сыворотка, творог, коктейли, кисломолочные продукты",L38&lt;=0.01),"&lt;",IF(AND(D40="Мясо, сыр",L38&lt;=0.025),"&lt;",IF(AND(D40="Печень, мясо кролика",L40&lt;=0.025),"&lt;","&gt;"))))))))</f>
        <v>&gt;</v>
      </c>
      <c r="N38" s="152" t="str">
        <f t="shared" ref="N38" si="14">IF(AND(D38="Молоко, молочные смеси, мороженое",L38&lt;=0.2),"Соответствует",IF(AND(D38="Сгущенное молоко",L38&lt;0.2),"Соответствует",IF(AND(D38="Масло 50%",L38&lt;=0.2),"Соответствует",IF(AND(D38="Масло 65, 67%",L38&lt;=0.2),"Соответствует",IF(AND(D38="Масло 70, 72,5%",L38&lt;=0.2),"Соответствует",IF(AND(D38="Масло 82,5, 84%",L38&lt;=0.2),"Соответствует",IF(AND(D38="Сыворотка, творог, коктейли, кисломолочные продукты",L38&lt;=0.2),"Соответствует",IF(AND(D38="Мясо, сыр",L38&lt;=0.5),"Соответствует",IF(AND(D38="Печень, мясо кролика",L38&lt;=0.5),"Соответствует","Не соответствует")))))))))</f>
        <v>Не соответствует</v>
      </c>
      <c r="O38" s="154"/>
    </row>
    <row r="39" spans="1:15">
      <c r="A39" s="163"/>
      <c r="B39" s="166"/>
      <c r="C39" s="167"/>
      <c r="D39" s="183"/>
      <c r="E39" s="184"/>
      <c r="F39" s="8">
        <v>0.61</v>
      </c>
      <c r="G39" s="18">
        <f t="shared" si="2"/>
        <v>0.2829969844583623</v>
      </c>
      <c r="H39" s="174"/>
      <c r="I39" s="19">
        <f t="shared" si="3"/>
        <v>16.373908807021127</v>
      </c>
      <c r="J39" s="147"/>
      <c r="K39" s="9">
        <f>(I39/1000)*J38</f>
        <v>0.32747817614042252</v>
      </c>
      <c r="L39" s="149"/>
      <c r="M39" s="151"/>
      <c r="N39" s="153"/>
      <c r="O39" s="155"/>
    </row>
    <row r="40" spans="1:15">
      <c r="A40" s="162">
        <v>6</v>
      </c>
      <c r="B40" s="164"/>
      <c r="C40" s="165"/>
      <c r="D40" s="181" t="s">
        <v>61</v>
      </c>
      <c r="E40" s="182"/>
      <c r="F40" s="8">
        <v>0.61</v>
      </c>
      <c r="G40" s="18">
        <f t="shared" si="2"/>
        <v>0.2829969844583623</v>
      </c>
      <c r="H40" s="173">
        <f>IF(OR(F40="",F41=""),"",STDEV(F40:F41)/AVERAGE(F40:F41))</f>
        <v>0</v>
      </c>
      <c r="I40" s="19">
        <f t="shared" si="3"/>
        <v>16.373908807021127</v>
      </c>
      <c r="J40" s="146">
        <f t="shared" ref="J40" si="15">IF(D40="Молоко, молочные смеси, мороженое",20,IF(D40="Сгущенное молоко",80,IF(D40="Масло 50%",25,IF(D40="Масло 65, 67%",22.5,IF(D40="Масло 70, 72,5%",21.5,IF(D40="Масло 75,78%",20.5,IF(D40="Масло 82,5, 84%",19.5,IF(D40="Сыворотка, творог, коктейли, кисломолочные продукты",20,IF(D40="Мясо, сыр",50,IF(D40="Печень, мясо кролика",50,))))))))))</f>
        <v>20</v>
      </c>
      <c r="K40" s="9">
        <f>(I40/1000)*J40</f>
        <v>0.32747817614042252</v>
      </c>
      <c r="L40" s="148">
        <f>AVERAGE(K40:K41)</f>
        <v>0.32747817614042252</v>
      </c>
      <c r="M40" s="150" t="str">
        <f t="shared" ref="M40" si="16">IF(AND(D42="Молоко, молочные смеси, мороженое",L40&lt;=0.01),"&lt;",IF(AND(D42="Сгущенное молоко",L40&lt;=0.04),"&lt;",IF(AND(D42="Масло 50%",L40&lt;=0.01),"&lt;",IF(AND(D42="Масло 65, 67%",L40&lt;=0.01),"&lt;",IF(AND(D42="Масло 70, 72,5%",L40&lt;=0.01),"&lt;",IF(AND(D42="Сыворотка, творог, коктейли, кисломолочные продукты",L40&lt;=0.01),"&lt;",IF(AND(D42="Мясо, сыр",L40&lt;=0.025),"&lt;",IF(AND(D42="Печень, мясо кролика",L42&lt;=0.025),"&lt;","&gt;"))))))))</f>
        <v>&gt;</v>
      </c>
      <c r="N40" s="152" t="str">
        <f t="shared" ref="N40" si="17">IF(AND(D40="Молоко, молочные смеси, мороженое",L40&lt;=0.2),"Соответствует",IF(AND(D40="Сгущенное молоко",L40&lt;0.2),"Соответствует",IF(AND(D40="Масло 50%",L40&lt;=0.2),"Соответствует",IF(AND(D40="Масло 65, 67%",L40&lt;=0.2),"Соответствует",IF(AND(D40="Масло 70, 72,5%",L40&lt;=0.2),"Соответствует",IF(AND(D40="Масло 82,5, 84%",L40&lt;=0.2),"Соответствует",IF(AND(D40="Сыворотка, творог, коктейли, кисломолочные продукты",L40&lt;=0.2),"Соответствует",IF(AND(D40="Мясо, сыр",L40&lt;=0.5),"Соответствует",IF(AND(D40="Печень, мясо кролика",L40&lt;=0.5),"Соответствует","Не соответствует")))))))))</f>
        <v>Не соответствует</v>
      </c>
      <c r="O40" s="154"/>
    </row>
    <row r="41" spans="1:15">
      <c r="A41" s="163"/>
      <c r="B41" s="166"/>
      <c r="C41" s="167"/>
      <c r="D41" s="183"/>
      <c r="E41" s="184"/>
      <c r="F41" s="8">
        <v>0.61</v>
      </c>
      <c r="G41" s="18">
        <f t="shared" si="2"/>
        <v>0.2829969844583623</v>
      </c>
      <c r="H41" s="174"/>
      <c r="I41" s="19">
        <f t="shared" si="3"/>
        <v>16.373908807021127</v>
      </c>
      <c r="J41" s="147"/>
      <c r="K41" s="9">
        <f>(I41/1000)*J40</f>
        <v>0.32747817614042252</v>
      </c>
      <c r="L41" s="149"/>
      <c r="M41" s="151"/>
      <c r="N41" s="153"/>
      <c r="O41" s="155"/>
    </row>
    <row r="42" spans="1:15">
      <c r="A42" s="162">
        <v>7</v>
      </c>
      <c r="B42" s="164"/>
      <c r="C42" s="165"/>
      <c r="D42" s="181" t="s">
        <v>61</v>
      </c>
      <c r="E42" s="182"/>
      <c r="F42" s="8">
        <v>1.444</v>
      </c>
      <c r="G42" s="18">
        <f t="shared" si="2"/>
        <v>0.669914173045697</v>
      </c>
      <c r="H42" s="173">
        <f>IF(OR(F42="",F43=""),"",STDEV(F42:F43)/AVERAGE(F42:F43))</f>
        <v>0.57422303360231841</v>
      </c>
      <c r="I42" s="19">
        <f t="shared" si="3"/>
        <v>2.3624729176542796</v>
      </c>
      <c r="J42" s="146">
        <f t="shared" ref="J42" si="18">IF(D42="Молоко, молочные смеси, мороженое",20,IF(D42="Сгущенное молоко",80,IF(D42="Масло 50%",25,IF(D42="Масло 65, 67%",22.5,IF(D42="Масло 70, 72,5%",21.5,IF(D42="Масло 75,78%",20.5,IF(D42="Масло 82,5, 84%",19.5,IF(D42="Сыворотка, творог, коктейли, кисломолочные продукты",20,IF(D42="Мясо, сыр",50,IF(D42="Печень, мясо кролика",50,))))))))))</f>
        <v>20</v>
      </c>
      <c r="K42" s="9">
        <f>(I42/1000)*J42</f>
        <v>4.724945835308559E-2</v>
      </c>
      <c r="L42" s="148">
        <f>AVERAGE(K42:K43)</f>
        <v>0.18736381724675405</v>
      </c>
      <c r="M42" s="150" t="str">
        <f t="shared" ref="M42" si="19">IF(AND(D44="Молоко, молочные смеси, мороженое",L42&lt;=0.01),"&lt;",IF(AND(D44="Сгущенное молоко",L42&lt;=0.04),"&lt;",IF(AND(D44="Масло 50%",L42&lt;=0.01),"&lt;",IF(AND(D44="Масло 65, 67%",L42&lt;=0.01),"&lt;",IF(AND(D44="Масло 70, 72,5%",L42&lt;=0.01),"&lt;",IF(AND(D44="Сыворотка, творог, коктейли, кисломолочные продукты",L42&lt;=0.01),"&lt;",IF(AND(D44="Мясо, сыр",L42&lt;=0.025),"&lt;",IF(AND(D44="Печень, мясо кролика",L44&lt;=0.025),"&lt;","&gt;"))))))))</f>
        <v>&gt;</v>
      </c>
      <c r="N42" s="152" t="str">
        <f t="shared" ref="N42" si="20">IF(AND(D42="Молоко, молочные смеси, мороженое",L42&lt;=0.2),"Соответствует",IF(AND(D42="Сгущенное молоко",L42&lt;0.2),"Соответствует",IF(AND(D42="Масло 50%",L42&lt;=0.2),"Соответствует",IF(AND(D42="Масло 65, 67%",L42&lt;=0.2),"Соответствует",IF(AND(D42="Масло 70, 72,5%",L42&lt;=0.2),"Соответствует",IF(AND(D42="Масло 82,5, 84%",L42&lt;=0.2),"Соответствует",IF(AND(D42="Сыворотка, творог, коктейли, кисломолочные продукты",L42&lt;=0.2),"Соответствует",IF(AND(D42="Мясо, сыр",L42&lt;=0.5),"Соответствует",IF(AND(D42="Печень, мясо кролика",L42&lt;=0.5),"Соответствует","Не соответствует")))))))))</f>
        <v>Соответствует</v>
      </c>
      <c r="O42" s="154"/>
    </row>
    <row r="43" spans="1:15">
      <c r="A43" s="163"/>
      <c r="B43" s="166"/>
      <c r="C43" s="167"/>
      <c r="D43" s="183"/>
      <c r="E43" s="184"/>
      <c r="F43" s="8">
        <v>0.61</v>
      </c>
      <c r="G43" s="18">
        <f t="shared" si="2"/>
        <v>0.2829969844583623</v>
      </c>
      <c r="H43" s="174"/>
      <c r="I43" s="19">
        <f t="shared" si="3"/>
        <v>16.373908807021127</v>
      </c>
      <c r="J43" s="147"/>
      <c r="K43" s="9">
        <f>(I43/1000)*J42</f>
        <v>0.32747817614042252</v>
      </c>
      <c r="L43" s="149"/>
      <c r="M43" s="151"/>
      <c r="N43" s="153"/>
      <c r="O43" s="155"/>
    </row>
    <row r="44" spans="1:15">
      <c r="A44" s="162">
        <v>8</v>
      </c>
      <c r="B44" s="164"/>
      <c r="C44" s="165"/>
      <c r="D44" s="181" t="s">
        <v>61</v>
      </c>
      <c r="E44" s="182"/>
      <c r="F44" s="8">
        <v>0.61</v>
      </c>
      <c r="G44" s="18">
        <f t="shared" si="2"/>
        <v>0.2829969844583623</v>
      </c>
      <c r="H44" s="173">
        <f>IF(OR(F44="",F45=""),"",STDEV(F44:F45)/AVERAGE(F44:F45))</f>
        <v>0</v>
      </c>
      <c r="I44" s="19">
        <f t="shared" si="3"/>
        <v>16.373908807021127</v>
      </c>
      <c r="J44" s="146">
        <f t="shared" ref="J44" si="21">IF(D44="Молоко, молочные смеси, мороженое",20,IF(D44="Сгущенное молоко",80,IF(D44="Масло 50%",25,IF(D44="Масло 65, 67%",22.5,IF(D44="Масло 70, 72,5%",21.5,IF(D44="Масло 75,78%",20.5,IF(D44="Масло 82,5, 84%",19.5,IF(D44="Сыворотка, творог, коктейли, кисломолочные продукты",20,IF(D44="Мясо, сыр",50,IF(D44="Печень, мясо кролика",50,))))))))))</f>
        <v>20</v>
      </c>
      <c r="K44" s="9">
        <f>(I44/1000)*J44</f>
        <v>0.32747817614042252</v>
      </c>
      <c r="L44" s="148">
        <f>AVERAGE(K44:K45)</f>
        <v>0.32747817614042252</v>
      </c>
      <c r="M44" s="150" t="str">
        <f t="shared" ref="M44" si="22">IF(AND(D46="Молоко, молочные смеси, мороженое",L44&lt;=0.01),"&lt;",IF(AND(D46="Сгущенное молоко",L44&lt;=0.04),"&lt;",IF(AND(D46="Масло 50%",L44&lt;=0.01),"&lt;",IF(AND(D46="Масло 65, 67%",L44&lt;=0.01),"&lt;",IF(AND(D46="Масло 70, 72,5%",L44&lt;=0.01),"&lt;",IF(AND(D46="Сыворотка, творог, коктейли, кисломолочные продукты",L44&lt;=0.01),"&lt;",IF(AND(D46="Мясо, сыр",L44&lt;=0.025),"&lt;",IF(AND(D46="Печень, мясо кролика",L46&lt;=0.025),"&lt;","&gt;"))))))))</f>
        <v>&gt;</v>
      </c>
      <c r="N44" s="152" t="str">
        <f t="shared" ref="N44" si="23">IF(AND(D44="Молоко, молочные смеси, мороженое",L44&lt;=0.2),"Соответствует",IF(AND(D44="Сгущенное молоко",L44&lt;0.2),"Соответствует",IF(AND(D44="Масло 50%",L44&lt;=0.2),"Соответствует",IF(AND(D44="Масло 65, 67%",L44&lt;=0.2),"Соответствует",IF(AND(D44="Масло 70, 72,5%",L44&lt;=0.2),"Соответствует",IF(AND(D44="Масло 82,5, 84%",L44&lt;=0.2),"Соответствует",IF(AND(D44="Сыворотка, творог, коктейли, кисломолочные продукты",L44&lt;=0.2),"Соответствует",IF(AND(D44="Мясо, сыр",L44&lt;=0.5),"Соответствует",IF(AND(D44="Печень, мясо кролика",L44&lt;=0.5),"Соответствует","Не соответствует")))))))))</f>
        <v>Не соответствует</v>
      </c>
      <c r="O44" s="154"/>
    </row>
    <row r="45" spans="1:15">
      <c r="A45" s="163"/>
      <c r="B45" s="166"/>
      <c r="C45" s="167"/>
      <c r="D45" s="183"/>
      <c r="E45" s="184"/>
      <c r="F45" s="8">
        <v>0.61</v>
      </c>
      <c r="G45" s="18">
        <f t="shared" si="2"/>
        <v>0.2829969844583623</v>
      </c>
      <c r="H45" s="174"/>
      <c r="I45" s="19">
        <f t="shared" si="3"/>
        <v>16.373908807021127</v>
      </c>
      <c r="J45" s="147"/>
      <c r="K45" s="9">
        <f>(I45/1000)*J44</f>
        <v>0.32747817614042252</v>
      </c>
      <c r="L45" s="149"/>
      <c r="M45" s="151"/>
      <c r="N45" s="153"/>
      <c r="O45" s="155"/>
    </row>
    <row r="46" spans="1:15">
      <c r="A46" s="162">
        <v>9</v>
      </c>
      <c r="B46" s="164"/>
      <c r="C46" s="165"/>
      <c r="D46" s="181" t="s">
        <v>61</v>
      </c>
      <c r="E46" s="182"/>
      <c r="F46" s="8">
        <v>0.61</v>
      </c>
      <c r="G46" s="18">
        <f t="shared" si="2"/>
        <v>0.2829969844583623</v>
      </c>
      <c r="H46" s="173">
        <f>IF(OR(F46="",F47=""),"",STDEV(F46:F47)/AVERAGE(F46:F47))</f>
        <v>0</v>
      </c>
      <c r="I46" s="19">
        <f t="shared" si="3"/>
        <v>16.373908807021127</v>
      </c>
      <c r="J46" s="146">
        <f t="shared" ref="J46" si="24">IF(D46="Молоко, молочные смеси, мороженое",20,IF(D46="Сгущенное молоко",80,IF(D46="Масло 50%",25,IF(D46="Масло 65, 67%",22.5,IF(D46="Масло 70, 72,5%",21.5,IF(D46="Масло 75,78%",20.5,IF(D46="Масло 82,5, 84%",19.5,IF(D46="Сыворотка, творог, коктейли, кисломолочные продукты",20,IF(D46="Мясо, сыр",50,IF(D46="Печень, мясо кролика",50,))))))))))</f>
        <v>20</v>
      </c>
      <c r="K46" s="9">
        <f>(I46/1000)*J46</f>
        <v>0.32747817614042252</v>
      </c>
      <c r="L46" s="148">
        <f>AVERAGE(K46:K47)</f>
        <v>0.32747817614042252</v>
      </c>
      <c r="M46" s="150" t="str">
        <f t="shared" ref="M46" si="25">IF(AND(D48="Молоко, молочные смеси, мороженое",L46&lt;=0.01),"&lt;",IF(AND(D48="Сгущенное молоко",L46&lt;=0.04),"&lt;",IF(AND(D48="Масло 50%",L46&lt;=0.01),"&lt;",IF(AND(D48="Масло 65, 67%",L46&lt;=0.01),"&lt;",IF(AND(D48="Масло 70, 72,5%",L46&lt;=0.01),"&lt;",IF(AND(D48="Сыворотка, творог, коктейли, кисломолочные продукты",L46&lt;=0.01),"&lt;",IF(AND(D48="Мясо, сыр",L46&lt;=0.025),"&lt;",IF(AND(D48="Печень, мясо кролика",L48&lt;=0.025),"&lt;","&gt;"))))))))</f>
        <v>&gt;</v>
      </c>
      <c r="N46" s="152" t="str">
        <f t="shared" ref="N46" si="26">IF(AND(D46="Молоко, молочные смеси, мороженое",L46&lt;=0.2),"Соответствует",IF(AND(D46="Сгущенное молоко",L46&lt;0.2),"Соответствует",IF(AND(D46="Масло 50%",L46&lt;=0.2),"Соответствует",IF(AND(D46="Масло 65, 67%",L46&lt;=0.2),"Соответствует",IF(AND(D46="Масло 70, 72,5%",L46&lt;=0.2),"Соответствует",IF(AND(D46="Масло 82,5, 84%",L46&lt;=0.2),"Соответствует",IF(AND(D46="Сыворотка, творог, коктейли, кисломолочные продукты",L46&lt;=0.2),"Соответствует",IF(AND(D46="Мясо, сыр",L46&lt;=0.5),"Соответствует",IF(AND(D46="Печень, мясо кролика",L46&lt;=0.5),"Соответствует","Не соответствует")))))))))</f>
        <v>Не соответствует</v>
      </c>
      <c r="O46" s="154"/>
    </row>
    <row r="47" spans="1:15">
      <c r="A47" s="163"/>
      <c r="B47" s="166"/>
      <c r="C47" s="167"/>
      <c r="D47" s="183"/>
      <c r="E47" s="184"/>
      <c r="F47" s="8">
        <v>0.61</v>
      </c>
      <c r="G47" s="18">
        <f t="shared" si="2"/>
        <v>0.2829969844583623</v>
      </c>
      <c r="H47" s="174"/>
      <c r="I47" s="19">
        <f t="shared" si="3"/>
        <v>16.373908807021127</v>
      </c>
      <c r="J47" s="147"/>
      <c r="K47" s="9">
        <f>(I47/1000)*J46</f>
        <v>0.32747817614042252</v>
      </c>
      <c r="L47" s="149"/>
      <c r="M47" s="151"/>
      <c r="N47" s="153"/>
      <c r="O47" s="155"/>
    </row>
    <row r="48" spans="1:15">
      <c r="A48" s="162">
        <v>10</v>
      </c>
      <c r="B48" s="164"/>
      <c r="C48" s="165"/>
      <c r="D48" s="181" t="s">
        <v>61</v>
      </c>
      <c r="E48" s="182"/>
      <c r="F48" s="8">
        <v>0.61</v>
      </c>
      <c r="G48" s="18">
        <f t="shared" si="2"/>
        <v>0.2829969844583623</v>
      </c>
      <c r="H48" s="173">
        <f>IF(OR(F48="",F49=""),"",STDEV(F48:F49)/AVERAGE(F48:F49))</f>
        <v>0</v>
      </c>
      <c r="I48" s="19">
        <f t="shared" si="3"/>
        <v>16.373908807021127</v>
      </c>
      <c r="J48" s="146">
        <f t="shared" ref="J48" si="27">IF(D48="Молоко, молочные смеси, мороженое",20,IF(D48="Сгущенное молоко",80,IF(D48="Масло 50%",25,IF(D48="Масло 65, 67%",22.5,IF(D48="Масло 70, 72,5%",21.5,IF(D48="Масло 75,78%",20.5,IF(D48="Масло 82,5, 84%",19.5,IF(D48="Сыворотка, творог, коктейли, кисломолочные продукты",20,IF(D48="Мясо, сыр",50,IF(D48="Печень, мясо кролика",50,))))))))))</f>
        <v>20</v>
      </c>
      <c r="K48" s="9">
        <f>(I48/1000)*J48</f>
        <v>0.32747817614042252</v>
      </c>
      <c r="L48" s="148">
        <f>AVERAGE(K48:K49)</f>
        <v>0.32747817614042252</v>
      </c>
      <c r="M48" s="150" t="str">
        <f t="shared" ref="M48" si="28">IF(AND(D50="Молоко, молочные смеси, мороженое",L48&lt;=0.01),"&lt;",IF(AND(D50="Сгущенное молоко",L48&lt;=0.04),"&lt;",IF(AND(D50="Масло 50%",L48&lt;=0.01),"&lt;",IF(AND(D50="Масло 65, 67%",L48&lt;=0.01),"&lt;",IF(AND(D50="Масло 70, 72,5%",L48&lt;=0.01),"&lt;",IF(AND(D50="Сыворотка, творог, коктейли, кисломолочные продукты",L48&lt;=0.01),"&lt;",IF(AND(D50="Мясо, сыр",L48&lt;=0.025),"&lt;",IF(AND(D50="Печень, мясо кролика",L50&lt;=0.025),"&lt;","&gt;"))))))))</f>
        <v>&gt;</v>
      </c>
      <c r="N48" s="152" t="str">
        <f t="shared" ref="N48" si="29">IF(AND(D48="Молоко, молочные смеси, мороженое",L48&lt;=0.2),"Соответствует",IF(AND(D48="Сгущенное молоко",L48&lt;0.2),"Соответствует",IF(AND(D48="Масло 50%",L48&lt;=0.2),"Соответствует",IF(AND(D48="Масло 65, 67%",L48&lt;=0.2),"Соответствует",IF(AND(D48="Масло 70, 72,5%",L48&lt;=0.2),"Соответствует",IF(AND(D48="Масло 82,5, 84%",L48&lt;=0.2),"Соответствует",IF(AND(D48="Сыворотка, творог, коктейли, кисломолочные продукты",L48&lt;=0.2),"Соответствует",IF(AND(D48="Мясо, сыр",L48&lt;=0.5),"Соответствует",IF(AND(D48="Печень, мясо кролика",L48&lt;=0.5),"Соответствует","Не соответствует")))))))))</f>
        <v>Не соответствует</v>
      </c>
      <c r="O48" s="154"/>
    </row>
    <row r="49" spans="1:15">
      <c r="A49" s="163"/>
      <c r="B49" s="166"/>
      <c r="C49" s="167"/>
      <c r="D49" s="183"/>
      <c r="E49" s="184"/>
      <c r="F49" s="8">
        <v>0.61</v>
      </c>
      <c r="G49" s="18">
        <f t="shared" si="2"/>
        <v>0.2829969844583623</v>
      </c>
      <c r="H49" s="174"/>
      <c r="I49" s="19">
        <f t="shared" si="3"/>
        <v>16.373908807021127</v>
      </c>
      <c r="J49" s="147"/>
      <c r="K49" s="9">
        <f>(I49/1000)*J48</f>
        <v>0.32747817614042252</v>
      </c>
      <c r="L49" s="149"/>
      <c r="M49" s="151"/>
      <c r="N49" s="153"/>
      <c r="O49" s="155"/>
    </row>
    <row r="50" spans="1:15">
      <c r="A50" s="162">
        <v>11</v>
      </c>
      <c r="B50" s="164"/>
      <c r="C50" s="165"/>
      <c r="D50" s="181"/>
      <c r="E50" s="182"/>
      <c r="F50" s="8">
        <v>0.61</v>
      </c>
      <c r="G50" s="18">
        <f t="shared" si="2"/>
        <v>0.2829969844583623</v>
      </c>
      <c r="H50" s="173">
        <f>IF(OR(F50="",F51=""),"",STDEV(F50:F51)/AVERAGE(F50:F51))</f>
        <v>0</v>
      </c>
      <c r="I50" s="19">
        <f t="shared" si="3"/>
        <v>16.373908807021127</v>
      </c>
      <c r="J50" s="146">
        <f t="shared" ref="J50" si="30">IF(D50="Молоко, молочные смеси, мороженое",20,IF(D50="Сгущенное молоко",80,IF(D50="Масло 50%",25,IF(D50="Масло 65, 67%",22.5,IF(D50="Масло 70, 72,5%",21.5,IF(D50="Масло 75,78%",20.5,IF(D50="Масло 82,5, 84%",19.5,IF(D50="Сыворотка, творог, коктейли, кисломолочные продукты",20,IF(D50="Мясо, сыр",50,IF(D50="Печень, мясо кролика",50,))))))))))</f>
        <v>0</v>
      </c>
      <c r="K50" s="9">
        <f>(I50/1000)*J50</f>
        <v>0</v>
      </c>
      <c r="L50" s="148">
        <f>AVERAGE(K50:K51)</f>
        <v>0</v>
      </c>
      <c r="M50" s="150" t="str">
        <f t="shared" ref="M50" si="31">IF(AND(D52="Молоко, молочные смеси, мороженое",L50&lt;=0.01),"&lt;",IF(AND(D52="Сгущенное молоко",L50&lt;=0.04),"&lt;",IF(AND(D52="Масло 50%",L50&lt;=0.01),"&lt;",IF(AND(D52="Масло 65, 67%",L50&lt;=0.01),"&lt;",IF(AND(D52="Масло 70, 72,5%",L50&lt;=0.01),"&lt;",IF(AND(D52="Сыворотка, творог, коктейли, кисломолочные продукты",L50&lt;=0.01),"&lt;",IF(AND(D52="Мясо, сыр",L50&lt;=0.025),"&lt;",IF(AND(D52="Печень, мясо кролика",L52&lt;=0.025),"&lt;","&gt;"))))))))</f>
        <v>&gt;</v>
      </c>
      <c r="N50" s="152" t="str">
        <f t="shared" ref="N50" si="32">IF(AND(D50="Молоко, молочные смеси, мороженое",L50&lt;=0.2),"Соответствует",IF(AND(D50="Сгущенное молоко",L50&lt;0.2),"Соответствует",IF(AND(D50="Масло 50%",L50&lt;=0.2),"Соответствует",IF(AND(D50="Масло 65, 67%",L50&lt;=0.2),"Соответствует",IF(AND(D50="Масло 70, 72,5%",L50&lt;=0.2),"Соответствует",IF(AND(D50="Масло 82,5, 84%",L50&lt;=0.2),"Соответствует",IF(AND(D50="Сыворотка, творог, коктейли, кисломолочные продукты",L50&lt;=0.2),"Соответствует",IF(AND(D50="Мясо, сыр",L50&lt;=0.5),"Соответствует",IF(AND(D50="Печень, мясо кролика",L50&lt;=0.5),"Соответствует","Не соответствует")))))))))</f>
        <v>Не соответствует</v>
      </c>
      <c r="O50" s="154"/>
    </row>
    <row r="51" spans="1:15">
      <c r="A51" s="163"/>
      <c r="B51" s="166"/>
      <c r="C51" s="167"/>
      <c r="D51" s="183"/>
      <c r="E51" s="184"/>
      <c r="F51" s="8">
        <v>0.61</v>
      </c>
      <c r="G51" s="18">
        <f t="shared" si="2"/>
        <v>0.2829969844583623</v>
      </c>
      <c r="H51" s="174"/>
      <c r="I51" s="19">
        <f t="shared" si="3"/>
        <v>16.373908807021127</v>
      </c>
      <c r="J51" s="147"/>
      <c r="K51" s="9">
        <f>(I51/1000)*J50</f>
        <v>0</v>
      </c>
      <c r="L51" s="149"/>
      <c r="M51" s="151"/>
      <c r="N51" s="153"/>
      <c r="O51" s="155"/>
    </row>
    <row r="52" spans="1:15">
      <c r="A52" s="162">
        <v>12</v>
      </c>
      <c r="B52" s="164"/>
      <c r="C52" s="165"/>
      <c r="D52" s="181"/>
      <c r="E52" s="182"/>
      <c r="F52" s="8">
        <v>0.61</v>
      </c>
      <c r="G52" s="18">
        <f t="shared" si="2"/>
        <v>0.2829969844583623</v>
      </c>
      <c r="H52" s="173">
        <f>IF(OR(F52="",F53=""),"",STDEV(F52:F53)/AVERAGE(F52:F53))</f>
        <v>0</v>
      </c>
      <c r="I52" s="19">
        <f t="shared" si="3"/>
        <v>16.373908807021127</v>
      </c>
      <c r="J52" s="146">
        <f t="shared" ref="J52" si="33">IF(D52="Молоко, молочные смеси, мороженое",20,IF(D52="Сгущенное молоко",80,IF(D52="Масло 50%",25,IF(D52="Масло 65, 67%",22.5,IF(D52="Масло 70, 72,5%",21.5,IF(D52="Масло 75,78%",20.5,IF(D52="Масло 82,5, 84%",19.5,IF(D52="Сыворотка, творог, коктейли, кисломолочные продукты",20,IF(D52="Мясо, сыр",50,IF(D52="Печень, мясо кролика",50,))))))))))</f>
        <v>0</v>
      </c>
      <c r="K52" s="9">
        <f>(I52/1000)*J52</f>
        <v>0</v>
      </c>
      <c r="L52" s="148">
        <f>AVERAGE(K52:K53)</f>
        <v>0</v>
      </c>
      <c r="M52" s="150" t="str">
        <f t="shared" ref="M52" si="34">IF(AND(D54="Молоко, молочные смеси, мороженое",L52&lt;=0.01),"&lt;",IF(AND(D54="Сгущенное молоко",L52&lt;=0.04),"&lt;",IF(AND(D54="Масло 50%",L52&lt;=0.01),"&lt;",IF(AND(D54="Масло 65, 67%",L52&lt;=0.01),"&lt;",IF(AND(D54="Масло 70, 72,5%",L52&lt;=0.01),"&lt;",IF(AND(D54="Сыворотка, творог, коктейли, кисломолочные продукты",L52&lt;=0.01),"&lt;",IF(AND(D54="Мясо, сыр",L52&lt;=0.025),"&lt;",IF(AND(D54="Печень, мясо кролика",L54&lt;=0.025),"&lt;","&gt;"))))))))</f>
        <v>&gt;</v>
      </c>
      <c r="N52" s="152" t="str">
        <f t="shared" ref="N52" si="35">IF(AND(D52="Молоко, молочные смеси, мороженое",L52&lt;=0.2),"Соответствует",IF(AND(D52="Сгущенное молоко",L52&lt;0.2),"Соответствует",IF(AND(D52="Масло 50%",L52&lt;=0.2),"Соответствует",IF(AND(D52="Масло 65, 67%",L52&lt;=0.2),"Соответствует",IF(AND(D52="Масло 70, 72,5%",L52&lt;=0.2),"Соответствует",IF(AND(D52="Масло 82,5, 84%",L52&lt;=0.2),"Соответствует",IF(AND(D52="Сыворотка, творог, коктейли, кисломолочные продукты",L52&lt;=0.2),"Соответствует",IF(AND(D52="Мясо, сыр",L52&lt;=0.5),"Соответствует",IF(AND(D52="Печень, мясо кролика",L52&lt;=0.5),"Соответствует","Не соответствует")))))))))</f>
        <v>Не соответствует</v>
      </c>
      <c r="O52" s="154"/>
    </row>
    <row r="53" spans="1:15">
      <c r="A53" s="163"/>
      <c r="B53" s="166"/>
      <c r="C53" s="167"/>
      <c r="D53" s="183"/>
      <c r="E53" s="184"/>
      <c r="F53" s="8">
        <v>0.61</v>
      </c>
      <c r="G53" s="18">
        <f t="shared" si="2"/>
        <v>0.2829969844583623</v>
      </c>
      <c r="H53" s="174"/>
      <c r="I53" s="19">
        <f t="shared" si="3"/>
        <v>16.373908807021127</v>
      </c>
      <c r="J53" s="147"/>
      <c r="K53" s="9">
        <f>(I53/1000)*J52</f>
        <v>0</v>
      </c>
      <c r="L53" s="149"/>
      <c r="M53" s="151"/>
      <c r="N53" s="153"/>
      <c r="O53" s="155"/>
    </row>
    <row r="54" spans="1:15">
      <c r="A54" s="162">
        <v>13</v>
      </c>
      <c r="B54" s="164"/>
      <c r="C54" s="165"/>
      <c r="D54" s="181"/>
      <c r="E54" s="182"/>
      <c r="F54" s="8">
        <v>0.61</v>
      </c>
      <c r="G54" s="18">
        <f t="shared" si="2"/>
        <v>0.2829969844583623</v>
      </c>
      <c r="H54" s="173">
        <f>IF(OR(F54="",F55=""),"",STDEV(F54:F55)/AVERAGE(F54:F55))</f>
        <v>0</v>
      </c>
      <c r="I54" s="19">
        <f t="shared" si="3"/>
        <v>16.373908807021127</v>
      </c>
      <c r="J54" s="146">
        <f t="shared" ref="J54" si="36">IF(D54="Молоко, молочные смеси, мороженое",20,IF(D54="Сгущенное молоко",80,IF(D54="Масло 50%",25,IF(D54="Масло 65, 67%",22.5,IF(D54="Масло 70, 72,5%",21.5,IF(D54="Масло 75,78%",20.5,IF(D54="Масло 82,5, 84%",19.5,IF(D54="Сыворотка, творог, коктейли, кисломолочные продукты",20,IF(D54="Мясо, сыр",50,IF(D54="Печень, мясо кролика",50,))))))))))</f>
        <v>0</v>
      </c>
      <c r="K54" s="9">
        <f>(I54/1000)*J54</f>
        <v>0</v>
      </c>
      <c r="L54" s="148">
        <f>AVERAGE(K54:K55)</f>
        <v>0</v>
      </c>
      <c r="M54" s="150" t="str">
        <f t="shared" ref="M54" si="37">IF(AND(D56="Молоко, молочные смеси, мороженое",L54&lt;=0.01),"&lt;",IF(AND(D56="Сгущенное молоко",L54&lt;=0.04),"&lt;",IF(AND(D56="Масло 50%",L54&lt;=0.01),"&lt;",IF(AND(D56="Масло 65, 67%",L54&lt;=0.01),"&lt;",IF(AND(D56="Масло 70, 72,5%",L54&lt;=0.01),"&lt;",IF(AND(D56="Сыворотка, творог, коктейли, кисломолочные продукты",L54&lt;=0.01),"&lt;",IF(AND(D56="Мясо, сыр",L54&lt;=0.025),"&lt;",IF(AND(D56="Печень, мясо кролика",L56&lt;=0.025),"&lt;","&gt;"))))))))</f>
        <v>&gt;</v>
      </c>
      <c r="N54" s="152" t="str">
        <f t="shared" ref="N54" si="38">IF(AND(D54="Молоко, молочные смеси, мороженое",L54&lt;=0.2),"Соответствует",IF(AND(D54="Сгущенное молоко",L54&lt;0.2),"Соответствует",IF(AND(D54="Масло 50%",L54&lt;=0.2),"Соответствует",IF(AND(D54="Масло 65, 67%",L54&lt;=0.2),"Соответствует",IF(AND(D54="Масло 70, 72,5%",L54&lt;=0.2),"Соответствует",IF(AND(D54="Масло 82,5, 84%",L54&lt;=0.2),"Соответствует",IF(AND(D54="Сыворотка, творог, коктейли, кисломолочные продукты",L54&lt;=0.2),"Соответствует",IF(AND(D54="Мясо, сыр",L54&lt;=0.5),"Соответствует",IF(AND(D54="Печень, мясо кролика",L54&lt;=0.5),"Соответствует","Не соответствует")))))))))</f>
        <v>Не соответствует</v>
      </c>
      <c r="O54" s="154"/>
    </row>
    <row r="55" spans="1:15">
      <c r="A55" s="163"/>
      <c r="B55" s="166"/>
      <c r="C55" s="167"/>
      <c r="D55" s="183"/>
      <c r="E55" s="184"/>
      <c r="F55" s="8">
        <v>0.61</v>
      </c>
      <c r="G55" s="18">
        <f t="shared" si="2"/>
        <v>0.2829969844583623</v>
      </c>
      <c r="H55" s="174"/>
      <c r="I55" s="19">
        <f t="shared" si="3"/>
        <v>16.373908807021127</v>
      </c>
      <c r="J55" s="147"/>
      <c r="K55" s="9">
        <f>(I55/1000)*J54</f>
        <v>0</v>
      </c>
      <c r="L55" s="149"/>
      <c r="M55" s="151"/>
      <c r="N55" s="153"/>
      <c r="O55" s="155"/>
    </row>
    <row r="56" spans="1:15">
      <c r="A56" s="162">
        <v>14</v>
      </c>
      <c r="B56" s="164"/>
      <c r="C56" s="165"/>
      <c r="D56" s="181"/>
      <c r="E56" s="182"/>
      <c r="F56" s="8">
        <v>0.61</v>
      </c>
      <c r="G56" s="18">
        <f t="shared" si="2"/>
        <v>0.2829969844583623</v>
      </c>
      <c r="H56" s="173">
        <f>IF(OR(F56="",F57=""),"",STDEV(F56:F57)/AVERAGE(F56:F57))</f>
        <v>0</v>
      </c>
      <c r="I56" s="19">
        <f t="shared" si="3"/>
        <v>16.373908807021127</v>
      </c>
      <c r="J56" s="146">
        <f t="shared" ref="J56" si="39">IF(D56="Молоко, молочные смеси, мороженое",20,IF(D56="Сгущенное молоко",80,IF(D56="Масло 50%",25,IF(D56="Масло 65, 67%",22.5,IF(D56="Масло 70, 72,5%",21.5,IF(D56="Масло 75,78%",20.5,IF(D56="Масло 82,5, 84%",19.5,IF(D56="Сыворотка, творог, коктейли, кисломолочные продукты",20,IF(D56="Мясо, сыр",50,IF(D56="Печень, мясо кролика",50,))))))))))</f>
        <v>0</v>
      </c>
      <c r="K56" s="9">
        <f>(I56/1000)*J56</f>
        <v>0</v>
      </c>
      <c r="L56" s="148">
        <f>AVERAGE(K56:K57)</f>
        <v>0</v>
      </c>
      <c r="M56" s="150" t="str">
        <f t="shared" ref="M56" si="40">IF(AND(D58="Молоко, молочные смеси, мороженое",L56&lt;=0.01),"&lt;",IF(AND(D58="Сгущенное молоко",L56&lt;=0.04),"&lt;",IF(AND(D58="Масло 50%",L56&lt;=0.01),"&lt;",IF(AND(D58="Масло 65, 67%",L56&lt;=0.01),"&lt;",IF(AND(D58="Масло 70, 72,5%",L56&lt;=0.01),"&lt;",IF(AND(D58="Сыворотка, творог, коктейли, кисломолочные продукты",L56&lt;=0.01),"&lt;",IF(AND(D58="Мясо, сыр",L56&lt;=0.025),"&lt;",IF(AND(D58="Печень, мясо кролика",L58&lt;=0.025),"&lt;","&gt;"))))))))</f>
        <v>&gt;</v>
      </c>
      <c r="N56" s="152" t="str">
        <f t="shared" ref="N56" si="41">IF(AND(D56="Молоко, молочные смеси, мороженое",L56&lt;=0.2),"Соответствует",IF(AND(D56="Сгущенное молоко",L56&lt;0.2),"Соответствует",IF(AND(D56="Масло 50%",L56&lt;=0.2),"Соответствует",IF(AND(D56="Масло 65, 67%",L56&lt;=0.2),"Соответствует",IF(AND(D56="Масло 70, 72,5%",L56&lt;=0.2),"Соответствует",IF(AND(D56="Масло 82,5, 84%",L56&lt;=0.2),"Соответствует",IF(AND(D56="Сыворотка, творог, коктейли, кисломолочные продукты",L56&lt;=0.2),"Соответствует",IF(AND(D56="Мясо, сыр",L56&lt;=0.5),"Соответствует",IF(AND(D56="Печень, мясо кролика",L56&lt;=0.5),"Соответствует","Не соответствует")))))))))</f>
        <v>Не соответствует</v>
      </c>
      <c r="O56" s="154"/>
    </row>
    <row r="57" spans="1:15">
      <c r="A57" s="163"/>
      <c r="B57" s="166"/>
      <c r="C57" s="167"/>
      <c r="D57" s="183"/>
      <c r="E57" s="184"/>
      <c r="F57" s="8">
        <v>0.61</v>
      </c>
      <c r="G57" s="18">
        <f t="shared" si="2"/>
        <v>0.2829969844583623</v>
      </c>
      <c r="H57" s="174"/>
      <c r="I57" s="19">
        <f t="shared" si="3"/>
        <v>16.373908807021127</v>
      </c>
      <c r="J57" s="147"/>
      <c r="K57" s="9">
        <f>(I57/1000)*J56</f>
        <v>0</v>
      </c>
      <c r="L57" s="149"/>
      <c r="M57" s="151"/>
      <c r="N57" s="153"/>
      <c r="O57" s="155"/>
    </row>
    <row r="58" spans="1:15">
      <c r="A58" s="162">
        <v>15</v>
      </c>
      <c r="B58" s="164"/>
      <c r="C58" s="165"/>
      <c r="D58" s="181"/>
      <c r="E58" s="182"/>
      <c r="F58" s="8">
        <v>0.61</v>
      </c>
      <c r="G58" s="18">
        <f t="shared" si="2"/>
        <v>0.2829969844583623</v>
      </c>
      <c r="H58" s="173">
        <f>IF(OR(F58="",F59=""),"",STDEV(F58:F59)/AVERAGE(F58:F59))</f>
        <v>0</v>
      </c>
      <c r="I58" s="19">
        <f t="shared" si="3"/>
        <v>16.373908807021127</v>
      </c>
      <c r="J58" s="146">
        <f t="shared" ref="J58" si="42">IF(D58="Молоко, молочные смеси, мороженое",20,IF(D58="Сгущенное молоко",80,IF(D58="Масло 50%",25,IF(D58="Масло 65, 67%",22.5,IF(D58="Масло 70, 72,5%",21.5,IF(D58="Масло 75,78%",20.5,IF(D58="Масло 82,5, 84%",19.5,IF(D58="Сыворотка, творог, коктейли, кисломолочные продукты",20,IF(D58="Мясо, сыр",50,IF(D58="Печень, мясо кролика",50,))))))))))</f>
        <v>0</v>
      </c>
      <c r="K58" s="9">
        <f>(I58/1000)*J58</f>
        <v>0</v>
      </c>
      <c r="L58" s="148">
        <f>AVERAGE(K58:K59)</f>
        <v>0</v>
      </c>
      <c r="M58" s="150" t="str">
        <f t="shared" ref="M58" si="43">IF(AND(D60="Молоко, молочные смеси, мороженое",L58&lt;=0.01),"&lt;",IF(AND(D60="Сгущенное молоко",L58&lt;=0.04),"&lt;",IF(AND(D60="Масло 50%",L58&lt;=0.01),"&lt;",IF(AND(D60="Масло 65, 67%",L58&lt;=0.01),"&lt;",IF(AND(D60="Масло 70, 72,5%",L58&lt;=0.01),"&lt;",IF(AND(D60="Сыворотка, творог, коктейли, кисломолочные продукты",L58&lt;=0.01),"&lt;",IF(AND(D60="Мясо, сыр",L58&lt;=0.025),"&lt;",IF(AND(D60="Печень, мясо кролика",L60&lt;=0.025),"&lt;","&gt;"))))))))</f>
        <v>&gt;</v>
      </c>
      <c r="N58" s="152" t="str">
        <f t="shared" ref="N58" si="44">IF(AND(D58="Молоко, молочные смеси, мороженое",L58&lt;=0.2),"Соответствует",IF(AND(D58="Сгущенное молоко",L58&lt;0.2),"Соответствует",IF(AND(D58="Масло 50%",L58&lt;=0.2),"Соответствует",IF(AND(D58="Масло 65, 67%",L58&lt;=0.2),"Соответствует",IF(AND(D58="Масло 70, 72,5%",L58&lt;=0.2),"Соответствует",IF(AND(D58="Масло 82,5, 84%",L58&lt;=0.2),"Соответствует",IF(AND(D58="Сыворотка, творог, коктейли, кисломолочные продукты",L58&lt;=0.2),"Соответствует",IF(AND(D58="Мясо, сыр",L58&lt;=0.5),"Соответствует",IF(AND(D58="Печень, мясо кролика",L58&lt;=0.5),"Соответствует","Не соответствует")))))))))</f>
        <v>Не соответствует</v>
      </c>
      <c r="O58" s="154"/>
    </row>
    <row r="59" spans="1:15">
      <c r="A59" s="163"/>
      <c r="B59" s="166"/>
      <c r="C59" s="167"/>
      <c r="D59" s="183"/>
      <c r="E59" s="184"/>
      <c r="F59" s="8">
        <v>0.61</v>
      </c>
      <c r="G59" s="18">
        <f t="shared" si="2"/>
        <v>0.2829969844583623</v>
      </c>
      <c r="H59" s="174"/>
      <c r="I59" s="19">
        <f t="shared" si="3"/>
        <v>16.373908807021127</v>
      </c>
      <c r="J59" s="147"/>
      <c r="K59" s="9">
        <f>(I59/1000)*J58</f>
        <v>0</v>
      </c>
      <c r="L59" s="149"/>
      <c r="M59" s="151"/>
      <c r="N59" s="153"/>
      <c r="O59" s="155"/>
    </row>
    <row r="60" spans="1:15">
      <c r="A60" s="162">
        <v>16</v>
      </c>
      <c r="B60" s="164"/>
      <c r="C60" s="165"/>
      <c r="D60" s="181"/>
      <c r="E60" s="182"/>
      <c r="F60" s="8">
        <v>0.61</v>
      </c>
      <c r="G60" s="18">
        <f t="shared" si="2"/>
        <v>0.2829969844583623</v>
      </c>
      <c r="H60" s="173">
        <f>IF(OR(F60="",F61=""),"",STDEV(F60:F61)/AVERAGE(F60:F61))</f>
        <v>0</v>
      </c>
      <c r="I60" s="19">
        <f t="shared" si="3"/>
        <v>16.373908807021127</v>
      </c>
      <c r="J60" s="146">
        <f t="shared" ref="J60" si="45">IF(D60="Молоко, молочные смеси, мороженое",20,IF(D60="Сгущенное молоко",80,IF(D60="Масло 50%",25,IF(D60="Масло 65, 67%",22.5,IF(D60="Масло 70, 72,5%",21.5,IF(D60="Масло 75,78%",20.5,IF(D60="Масло 82,5, 84%",19.5,IF(D60="Сыворотка, творог, коктейли, кисломолочные продукты",20,IF(D60="Мясо, сыр",50,IF(D60="Печень, мясо кролика",50,))))))))))</f>
        <v>0</v>
      </c>
      <c r="K60" s="9">
        <f>(I60/1000)*J60</f>
        <v>0</v>
      </c>
      <c r="L60" s="148">
        <f>AVERAGE(K60:K61)</f>
        <v>0</v>
      </c>
      <c r="M60" s="150" t="str">
        <f t="shared" ref="M60" si="46">IF(AND(D62="Молоко, молочные смеси, мороженое",L60&lt;=0.01),"&lt;",IF(AND(D62="Сгущенное молоко",L60&lt;=0.04),"&lt;",IF(AND(D62="Масло 50%",L60&lt;=0.01),"&lt;",IF(AND(D62="Масло 65, 67%",L60&lt;=0.01),"&lt;",IF(AND(D62="Масло 70, 72,5%",L60&lt;=0.01),"&lt;",IF(AND(D62="Сыворотка, творог, коктейли, кисломолочные продукты",L60&lt;=0.01),"&lt;",IF(AND(D62="Мясо, сыр",L60&lt;=0.025),"&lt;",IF(AND(D62="Печень, мясо кролика",L62&lt;=0.025),"&lt;","&gt;"))))))))</f>
        <v>&gt;</v>
      </c>
      <c r="N60" s="152" t="str">
        <f t="shared" ref="N60" si="47">IF(AND(D60="Молоко, молочные смеси, мороженое",L60&lt;=0.2),"Соответствует",IF(AND(D60="Сгущенное молоко",L60&lt;0.2),"Соответствует",IF(AND(D60="Масло 50%",L60&lt;=0.2),"Соответствует",IF(AND(D60="Масло 65, 67%",L60&lt;=0.2),"Соответствует",IF(AND(D60="Масло 70, 72,5%",L60&lt;=0.2),"Соответствует",IF(AND(D60="Масло 82,5, 84%",L60&lt;=0.2),"Соответствует",IF(AND(D60="Сыворотка, творог, коктейли, кисломолочные продукты",L60&lt;=0.2),"Соответствует",IF(AND(D60="Мясо, сыр",L60&lt;=0.5),"Соответствует",IF(AND(D60="Печень, мясо кролика",L60&lt;=0.5),"Соответствует","Не соответствует")))))))))</f>
        <v>Не соответствует</v>
      </c>
      <c r="O60" s="154"/>
    </row>
    <row r="61" spans="1:15">
      <c r="A61" s="163"/>
      <c r="B61" s="166"/>
      <c r="C61" s="167"/>
      <c r="D61" s="183"/>
      <c r="E61" s="184"/>
      <c r="F61" s="8">
        <v>0.61</v>
      </c>
      <c r="G61" s="18">
        <f t="shared" si="2"/>
        <v>0.2829969844583623</v>
      </c>
      <c r="H61" s="174"/>
      <c r="I61" s="19">
        <f t="shared" si="3"/>
        <v>16.373908807021127</v>
      </c>
      <c r="J61" s="147"/>
      <c r="K61" s="9">
        <f>(I61/1000)*J60</f>
        <v>0</v>
      </c>
      <c r="L61" s="149"/>
      <c r="M61" s="151"/>
      <c r="N61" s="153"/>
      <c r="O61" s="155"/>
    </row>
    <row r="62" spans="1:15">
      <c r="A62" s="162">
        <v>17</v>
      </c>
      <c r="B62" s="164"/>
      <c r="C62" s="165"/>
      <c r="D62" s="181"/>
      <c r="E62" s="182"/>
      <c r="F62" s="8">
        <v>0.61</v>
      </c>
      <c r="G62" s="18">
        <f t="shared" ref="G62:G93" si="48">IF(F62="","",IF((F62/AVERAGE($D$13:$E$13))=0,"",F62/AVERAGE($D$13:$E$13)))</f>
        <v>0.2829969844583623</v>
      </c>
      <c r="H62" s="173">
        <f>IF(OR(F62="",F63=""),"",STDEV(F62:F63)/AVERAGE(F62:F63))</f>
        <v>0</v>
      </c>
      <c r="I62" s="19">
        <f t="shared" si="3"/>
        <v>16.373908807021127</v>
      </c>
      <c r="J62" s="146">
        <f t="shared" ref="J62" si="49">IF(D62="Молоко, молочные смеси, мороженое",20,IF(D62="Сгущенное молоко",80,IF(D62="Масло 50%",25,IF(D62="Масло 65, 67%",22.5,IF(D62="Масло 70, 72,5%",21.5,IF(D62="Масло 75,78%",20.5,IF(D62="Масло 82,5, 84%",19.5,IF(D62="Сыворотка, творог, коктейли, кисломолочные продукты",20,IF(D62="Мясо, сыр",50,IF(D62="Печень, мясо кролика",50,))))))))))</f>
        <v>0</v>
      </c>
      <c r="K62" s="9">
        <f>(I62/1000)*J62</f>
        <v>0</v>
      </c>
      <c r="L62" s="148">
        <f>AVERAGE(K62:K63)</f>
        <v>0</v>
      </c>
      <c r="M62" s="150" t="str">
        <f t="shared" ref="M62" si="50">IF(AND(D64="Молоко, молочные смеси, мороженое",L62&lt;=0.01),"&lt;",IF(AND(D64="Сгущенное молоко",L62&lt;=0.04),"&lt;",IF(AND(D64="Масло 50%",L62&lt;=0.01),"&lt;",IF(AND(D64="Масло 65, 67%",L62&lt;=0.01),"&lt;",IF(AND(D64="Масло 70, 72,5%",L62&lt;=0.01),"&lt;",IF(AND(D64="Сыворотка, творог, коктейли, кисломолочные продукты",L62&lt;=0.01),"&lt;",IF(AND(D64="Мясо, сыр",L62&lt;=0.025),"&lt;",IF(AND(D64="Печень, мясо кролика",L64&lt;=0.025),"&lt;","&gt;"))))))))</f>
        <v>&gt;</v>
      </c>
      <c r="N62" s="152" t="str">
        <f t="shared" ref="N62" si="51">IF(AND(D62="Молоко, молочные смеси, мороженое",L62&lt;=0.2),"Соответствует",IF(AND(D62="Сгущенное молоко",L62&lt;0.2),"Соответствует",IF(AND(D62="Масло 50%",L62&lt;=0.2),"Соответствует",IF(AND(D62="Масло 65, 67%",L62&lt;=0.2),"Соответствует",IF(AND(D62="Масло 70, 72,5%",L62&lt;=0.2),"Соответствует",IF(AND(D62="Масло 82,5, 84%",L62&lt;=0.2),"Соответствует",IF(AND(D62="Сыворотка, творог, коктейли, кисломолочные продукты",L62&lt;=0.2),"Соответствует",IF(AND(D62="Мясо, сыр",L62&lt;=0.5),"Соответствует",IF(AND(D62="Печень, мясо кролика",L62&lt;=0.5),"Соответствует","Не соответствует")))))))))</f>
        <v>Не соответствует</v>
      </c>
      <c r="O62" s="154"/>
    </row>
    <row r="63" spans="1:15">
      <c r="A63" s="163"/>
      <c r="B63" s="166"/>
      <c r="C63" s="167"/>
      <c r="D63" s="183"/>
      <c r="E63" s="184"/>
      <c r="F63" s="8">
        <v>0.61</v>
      </c>
      <c r="G63" s="18">
        <f t="shared" si="48"/>
        <v>0.2829969844583623</v>
      </c>
      <c r="H63" s="174"/>
      <c r="I63" s="19">
        <f t="shared" si="3"/>
        <v>16.373908807021127</v>
      </c>
      <c r="J63" s="147"/>
      <c r="K63" s="9">
        <f>(I63/1000)*J62</f>
        <v>0</v>
      </c>
      <c r="L63" s="149"/>
      <c r="M63" s="151"/>
      <c r="N63" s="153"/>
      <c r="O63" s="155"/>
    </row>
    <row r="64" spans="1:15">
      <c r="A64" s="162">
        <v>18</v>
      </c>
      <c r="B64" s="164"/>
      <c r="C64" s="165"/>
      <c r="D64" s="181"/>
      <c r="E64" s="182"/>
      <c r="F64" s="8">
        <v>0.61</v>
      </c>
      <c r="G64" s="18">
        <f t="shared" si="48"/>
        <v>0.2829969844583623</v>
      </c>
      <c r="H64" s="173">
        <f>IF(OR(F64="",F65=""),"",STDEV(F64:F65)/AVERAGE(F64:F65))</f>
        <v>0</v>
      </c>
      <c r="I64" s="19">
        <f t="shared" si="3"/>
        <v>16.373908807021127</v>
      </c>
      <c r="J64" s="146">
        <f t="shared" ref="J64" si="52">IF(D64="Молоко, молочные смеси, мороженое",20,IF(D64="Сгущенное молоко",80,IF(D64="Масло 50%",25,IF(D64="Масло 65, 67%",22.5,IF(D64="Масло 70, 72,5%",21.5,IF(D64="Масло 75,78%",20.5,IF(D64="Масло 82,5, 84%",19.5,IF(D64="Сыворотка, творог, коктейли, кисломолочные продукты",20,IF(D64="Мясо, сыр",50,IF(D64="Печень, мясо кролика",50,))))))))))</f>
        <v>0</v>
      </c>
      <c r="K64" s="9">
        <f>(I64/1000)*J64</f>
        <v>0</v>
      </c>
      <c r="L64" s="148">
        <f>AVERAGE(K64:K65)</f>
        <v>0</v>
      </c>
      <c r="M64" s="150" t="str">
        <f t="shared" ref="M64" si="53">IF(AND(D66="Молоко, молочные смеси, мороженое",L64&lt;=0.01),"&lt;",IF(AND(D66="Сгущенное молоко",L64&lt;=0.04),"&lt;",IF(AND(D66="Масло 50%",L64&lt;=0.01),"&lt;",IF(AND(D66="Масло 65, 67%",L64&lt;=0.01),"&lt;",IF(AND(D66="Масло 70, 72,5%",L64&lt;=0.01),"&lt;",IF(AND(D66="Сыворотка, творог, коктейли, кисломолочные продукты",L64&lt;=0.01),"&lt;",IF(AND(D66="Мясо, сыр",L64&lt;=0.025),"&lt;",IF(AND(D66="Печень, мясо кролика",L66&lt;=0.025),"&lt;","&gt;"))))))))</f>
        <v>&gt;</v>
      </c>
      <c r="N64" s="152" t="str">
        <f t="shared" ref="N64" si="54">IF(AND(D64="Молоко, молочные смеси, мороженое",L64&lt;=0.2),"Соответствует",IF(AND(D64="Сгущенное молоко",L64&lt;0.2),"Соответствует",IF(AND(D64="Масло 50%",L64&lt;=0.2),"Соответствует",IF(AND(D64="Масло 65, 67%",L64&lt;=0.2),"Соответствует",IF(AND(D64="Масло 70, 72,5%",L64&lt;=0.2),"Соответствует",IF(AND(D64="Масло 82,5, 84%",L64&lt;=0.2),"Соответствует",IF(AND(D64="Сыворотка, творог, коктейли, кисломолочные продукты",L64&lt;=0.2),"Соответствует",IF(AND(D64="Мясо, сыр",L64&lt;=0.5),"Соответствует",IF(AND(D64="Печень, мясо кролика",L64&lt;=0.5),"Соответствует","Не соответствует")))))))))</f>
        <v>Не соответствует</v>
      </c>
      <c r="O64" s="154"/>
    </row>
    <row r="65" spans="1:15">
      <c r="A65" s="163"/>
      <c r="B65" s="166"/>
      <c r="C65" s="167"/>
      <c r="D65" s="183"/>
      <c r="E65" s="184"/>
      <c r="F65" s="8">
        <v>0.61</v>
      </c>
      <c r="G65" s="18">
        <f t="shared" si="48"/>
        <v>0.2829969844583623</v>
      </c>
      <c r="H65" s="174"/>
      <c r="I65" s="19">
        <f t="shared" si="3"/>
        <v>16.373908807021127</v>
      </c>
      <c r="J65" s="147"/>
      <c r="K65" s="9">
        <f>(I65/1000)*J64</f>
        <v>0</v>
      </c>
      <c r="L65" s="149"/>
      <c r="M65" s="151"/>
      <c r="N65" s="153"/>
      <c r="O65" s="155"/>
    </row>
    <row r="66" spans="1:15">
      <c r="A66" s="162">
        <v>19</v>
      </c>
      <c r="B66" s="164"/>
      <c r="C66" s="165"/>
      <c r="D66" s="181"/>
      <c r="E66" s="182"/>
      <c r="F66" s="8">
        <v>0.61</v>
      </c>
      <c r="G66" s="18">
        <f t="shared" si="48"/>
        <v>0.2829969844583623</v>
      </c>
      <c r="H66" s="173">
        <f>IF(OR(F66="",F67=""),"",STDEV(F66:F67)/AVERAGE(F66:F67))</f>
        <v>0</v>
      </c>
      <c r="I66" s="19">
        <f t="shared" si="3"/>
        <v>16.373908807021127</v>
      </c>
      <c r="J66" s="146">
        <f t="shared" ref="J66" si="55">IF(D66="Молоко, молочные смеси, мороженое",20,IF(D66="Сгущенное молоко",80,IF(D66="Масло 50%",25,IF(D66="Масло 65, 67%",22.5,IF(D66="Масло 70, 72,5%",21.5,IF(D66="Масло 75,78%",20.5,IF(D66="Масло 82,5, 84%",19.5,IF(D66="Сыворотка, творог, коктейли, кисломолочные продукты",20,IF(D66="Мясо, сыр",50,IF(D66="Печень, мясо кролика",50,))))))))))</f>
        <v>0</v>
      </c>
      <c r="K66" s="9">
        <f>(I66/1000)*J66</f>
        <v>0</v>
      </c>
      <c r="L66" s="148">
        <f>AVERAGE(K66:K67)</f>
        <v>0</v>
      </c>
      <c r="M66" s="150" t="str">
        <f t="shared" ref="M66" si="56">IF(AND(D68="Молоко, молочные смеси, мороженое",L66&lt;=0.01),"&lt;",IF(AND(D68="Сгущенное молоко",L66&lt;=0.04),"&lt;",IF(AND(D68="Масло 50%",L66&lt;=0.01),"&lt;",IF(AND(D68="Масло 65, 67%",L66&lt;=0.01),"&lt;",IF(AND(D68="Масло 70, 72,5%",L66&lt;=0.01),"&lt;",IF(AND(D68="Сыворотка, творог, коктейли, кисломолочные продукты",L66&lt;=0.01),"&lt;",IF(AND(D68="Мясо, сыр",L66&lt;=0.025),"&lt;",IF(AND(D68="Печень, мясо кролика",L68&lt;=0.025),"&lt;","&gt;"))))))))</f>
        <v>&gt;</v>
      </c>
      <c r="N66" s="152" t="str">
        <f t="shared" ref="N66" si="57">IF(AND(D66="Молоко, молочные смеси, мороженое",L66&lt;=0.2),"Соответствует",IF(AND(D66="Сгущенное молоко",L66&lt;0.2),"Соответствует",IF(AND(D66="Масло 50%",L66&lt;=0.2),"Соответствует",IF(AND(D66="Масло 65, 67%",L66&lt;=0.2),"Соответствует",IF(AND(D66="Масло 70, 72,5%",L66&lt;=0.2),"Соответствует",IF(AND(D66="Масло 82,5, 84%",L66&lt;=0.2),"Соответствует",IF(AND(D66="Сыворотка, творог, коктейли, кисломолочные продукты",L66&lt;=0.2),"Соответствует",IF(AND(D66="Мясо, сыр",L66&lt;=0.5),"Соответствует",IF(AND(D66="Печень, мясо кролика",L66&lt;=0.5),"Соответствует","Не соответствует")))))))))</f>
        <v>Не соответствует</v>
      </c>
      <c r="O66" s="154"/>
    </row>
    <row r="67" spans="1:15">
      <c r="A67" s="163"/>
      <c r="B67" s="166"/>
      <c r="C67" s="167"/>
      <c r="D67" s="183"/>
      <c r="E67" s="184"/>
      <c r="F67" s="8">
        <v>0.61</v>
      </c>
      <c r="G67" s="18">
        <f t="shared" si="48"/>
        <v>0.2829969844583623</v>
      </c>
      <c r="H67" s="174"/>
      <c r="I67" s="19">
        <f t="shared" si="3"/>
        <v>16.373908807021127</v>
      </c>
      <c r="J67" s="147"/>
      <c r="K67" s="9">
        <f>(I67/1000)*J66</f>
        <v>0</v>
      </c>
      <c r="L67" s="149"/>
      <c r="M67" s="151"/>
      <c r="N67" s="153"/>
      <c r="O67" s="155"/>
    </row>
    <row r="68" spans="1:15">
      <c r="A68" s="162">
        <v>20</v>
      </c>
      <c r="B68" s="164"/>
      <c r="C68" s="165"/>
      <c r="D68" s="181"/>
      <c r="E68" s="182"/>
      <c r="F68" s="8">
        <v>0.61</v>
      </c>
      <c r="G68" s="18">
        <f t="shared" si="48"/>
        <v>0.2829969844583623</v>
      </c>
      <c r="H68" s="173">
        <f>IF(OR(F68="",F69=""),"",STDEV(F68:F69)/AVERAGE(F68:F69))</f>
        <v>0</v>
      </c>
      <c r="I68" s="19">
        <f t="shared" si="3"/>
        <v>16.373908807021127</v>
      </c>
      <c r="J68" s="146">
        <f t="shared" ref="J68" si="58">IF(D68="Молоко, молочные смеси, мороженое",20,IF(D68="Сгущенное молоко",80,IF(D68="Масло 50%",25,IF(D68="Масло 65, 67%",22.5,IF(D68="Масло 70, 72,5%",21.5,IF(D68="Масло 75,78%",20.5,IF(D68="Масло 82,5, 84%",19.5,IF(D68="Сыворотка, творог, коктейли, кисломолочные продукты",20,IF(D68="Мясо, сыр",50,IF(D68="Печень, мясо кролика",50,))))))))))</f>
        <v>0</v>
      </c>
      <c r="K68" s="9">
        <f>(I68/1000)*J68</f>
        <v>0</v>
      </c>
      <c r="L68" s="148">
        <f>AVERAGE(K68:K69)</f>
        <v>0</v>
      </c>
      <c r="M68" s="150" t="str">
        <f t="shared" ref="M68" si="59">IF(AND(D70="Молоко, молочные смеси, мороженое",L68&lt;=0.01),"&lt;",IF(AND(D70="Сгущенное молоко",L68&lt;=0.04),"&lt;",IF(AND(D70="Масло 50%",L68&lt;=0.01),"&lt;",IF(AND(D70="Масло 65, 67%",L68&lt;=0.01),"&lt;",IF(AND(D70="Масло 70, 72,5%",L68&lt;=0.01),"&lt;",IF(AND(D70="Сыворотка, творог, коктейли, кисломолочные продукты",L68&lt;=0.01),"&lt;",IF(AND(D70="Мясо, сыр",L68&lt;=0.025),"&lt;",IF(AND(D70="Печень, мясо кролика",L70&lt;=0.025),"&lt;","&gt;"))))))))</f>
        <v>&gt;</v>
      </c>
      <c r="N68" s="152" t="str">
        <f t="shared" ref="N68" si="60">IF(AND(D68="Молоко, молочные смеси, мороженое",L68&lt;=0.2),"Соответствует",IF(AND(D68="Сгущенное молоко",L68&lt;0.2),"Соответствует",IF(AND(D68="Масло 50%",L68&lt;=0.2),"Соответствует",IF(AND(D68="Масло 65, 67%",L68&lt;=0.2),"Соответствует",IF(AND(D68="Масло 70, 72,5%",L68&lt;=0.2),"Соответствует",IF(AND(D68="Масло 82,5, 84%",L68&lt;=0.2),"Соответствует",IF(AND(D68="Сыворотка, творог, коктейли, кисломолочные продукты",L68&lt;=0.2),"Соответствует",IF(AND(D68="Мясо, сыр",L68&lt;=0.5),"Соответствует",IF(AND(D68="Печень, мясо кролика",L68&lt;=0.5),"Соответствует","Не соответствует")))))))))</f>
        <v>Не соответствует</v>
      </c>
      <c r="O68" s="154"/>
    </row>
    <row r="69" spans="1:15">
      <c r="A69" s="163"/>
      <c r="B69" s="166"/>
      <c r="C69" s="167"/>
      <c r="D69" s="183"/>
      <c r="E69" s="184"/>
      <c r="F69" s="8">
        <v>0.61</v>
      </c>
      <c r="G69" s="18">
        <f t="shared" si="48"/>
        <v>0.2829969844583623</v>
      </c>
      <c r="H69" s="174"/>
      <c r="I69" s="19">
        <f t="shared" si="3"/>
        <v>16.373908807021127</v>
      </c>
      <c r="J69" s="147"/>
      <c r="K69" s="9">
        <f>(I69/1000)*J68</f>
        <v>0</v>
      </c>
      <c r="L69" s="149"/>
      <c r="M69" s="151"/>
      <c r="N69" s="153"/>
      <c r="O69" s="155"/>
    </row>
    <row r="70" spans="1:15">
      <c r="A70" s="162">
        <v>21</v>
      </c>
      <c r="B70" s="164"/>
      <c r="C70" s="165"/>
      <c r="D70" s="181"/>
      <c r="E70" s="182"/>
      <c r="F70" s="8">
        <v>0.61</v>
      </c>
      <c r="G70" s="18">
        <f t="shared" si="48"/>
        <v>0.2829969844583623</v>
      </c>
      <c r="H70" s="173">
        <f>IF(OR(F70="",F71=""),"",STDEV(F70:F71)/AVERAGE(F70:F71))</f>
        <v>0</v>
      </c>
      <c r="I70" s="19">
        <f t="shared" si="3"/>
        <v>16.373908807021127</v>
      </c>
      <c r="J70" s="146">
        <f t="shared" ref="J70" si="61">IF(D70="Молоко, молочные смеси, мороженое",20,IF(D70="Сгущенное молоко",80,IF(D70="Масло 50%",25,IF(D70="Масло 65, 67%",22.5,IF(D70="Масло 70, 72,5%",21.5,IF(D70="Масло 75,78%",20.5,IF(D70="Масло 82,5, 84%",19.5,IF(D70="Сыворотка, творог, коктейли, кисломолочные продукты",20,IF(D70="Мясо, сыр",50,IF(D70="Печень, мясо кролика",50,))))))))))</f>
        <v>0</v>
      </c>
      <c r="K70" s="9">
        <f>(I70/1000)*J70</f>
        <v>0</v>
      </c>
      <c r="L70" s="148">
        <f>AVERAGE(K70:K71)</f>
        <v>0</v>
      </c>
      <c r="M70" s="150" t="str">
        <f t="shared" ref="M70" si="62">IF(AND(D72="Молоко, молочные смеси, мороженое",L70&lt;=0.01),"&lt;",IF(AND(D72="Сгущенное молоко",L70&lt;=0.04),"&lt;",IF(AND(D72="Масло 50%",L70&lt;=0.01),"&lt;",IF(AND(D72="Масло 65, 67%",L70&lt;=0.01),"&lt;",IF(AND(D72="Масло 70, 72,5%",L70&lt;=0.01),"&lt;",IF(AND(D72="Сыворотка, творог, коктейли, кисломолочные продукты",L70&lt;=0.01),"&lt;",IF(AND(D72="Мясо, сыр",L70&lt;=0.025),"&lt;",IF(AND(D72="Печень, мясо кролика",L72&lt;=0.025),"&lt;","&gt;"))))))))</f>
        <v>&gt;</v>
      </c>
      <c r="N70" s="152" t="str">
        <f t="shared" ref="N70" si="63">IF(AND(D70="Молоко, молочные смеси, мороженое",L70&lt;=0.2),"Соответствует",IF(AND(D70="Сгущенное молоко",L70&lt;0.2),"Соответствует",IF(AND(D70="Масло 50%",L70&lt;=0.2),"Соответствует",IF(AND(D70="Масло 65, 67%",L70&lt;=0.2),"Соответствует",IF(AND(D70="Масло 70, 72,5%",L70&lt;=0.2),"Соответствует",IF(AND(D70="Масло 82,5, 84%",L70&lt;=0.2),"Соответствует",IF(AND(D70="Сыворотка, творог, коктейли, кисломолочные продукты",L70&lt;=0.2),"Соответствует",IF(AND(D70="Мясо, сыр",L70&lt;=0.5),"Соответствует",IF(AND(D70="Печень, мясо кролика",L70&lt;=0.5),"Соответствует","Не соответствует")))))))))</f>
        <v>Не соответствует</v>
      </c>
      <c r="O70" s="154"/>
    </row>
    <row r="71" spans="1:15">
      <c r="A71" s="163"/>
      <c r="B71" s="166"/>
      <c r="C71" s="167"/>
      <c r="D71" s="183"/>
      <c r="E71" s="184"/>
      <c r="F71" s="8">
        <v>0.61</v>
      </c>
      <c r="G71" s="18">
        <f t="shared" si="48"/>
        <v>0.2829969844583623</v>
      </c>
      <c r="H71" s="174"/>
      <c r="I71" s="19">
        <f t="shared" si="3"/>
        <v>16.373908807021127</v>
      </c>
      <c r="J71" s="147"/>
      <c r="K71" s="9">
        <f>(I71/1000)*J70</f>
        <v>0</v>
      </c>
      <c r="L71" s="149"/>
      <c r="M71" s="151"/>
      <c r="N71" s="153"/>
      <c r="O71" s="155"/>
    </row>
    <row r="72" spans="1:15">
      <c r="A72" s="162">
        <v>22</v>
      </c>
      <c r="B72" s="164"/>
      <c r="C72" s="165"/>
      <c r="D72" s="181"/>
      <c r="E72" s="182"/>
      <c r="F72" s="8">
        <v>0.61</v>
      </c>
      <c r="G72" s="18">
        <f t="shared" si="48"/>
        <v>0.2829969844583623</v>
      </c>
      <c r="H72" s="173">
        <f>IF(OR(F72="",F73=""),"",STDEV(F72:F73)/AVERAGE(F72:F73))</f>
        <v>0</v>
      </c>
      <c r="I72" s="19">
        <f t="shared" si="3"/>
        <v>16.373908807021127</v>
      </c>
      <c r="J72" s="146">
        <f t="shared" ref="J72" si="64">IF(D72="Молоко, молочные смеси, мороженое",20,IF(D72="Сгущенное молоко",80,IF(D72="Масло 50%",25,IF(D72="Масло 65, 67%",22.5,IF(D72="Масло 70, 72,5%",21.5,IF(D72="Масло 75,78%",20.5,IF(D72="Масло 82,5, 84%",19.5,IF(D72="Сыворотка, творог, коктейли, кисломолочные продукты",20,IF(D72="Мясо, сыр",50,IF(D72="Печень, мясо кролика",50,))))))))))</f>
        <v>0</v>
      </c>
      <c r="K72" s="9">
        <f>(I72/1000)*J72</f>
        <v>0</v>
      </c>
      <c r="L72" s="148">
        <f>AVERAGE(K72:K73)</f>
        <v>0</v>
      </c>
      <c r="M72" s="150" t="str">
        <f t="shared" ref="M72" si="65">IF(AND(D74="Молоко, молочные смеси, мороженое",L72&lt;=0.01),"&lt;",IF(AND(D74="Сгущенное молоко",L72&lt;=0.04),"&lt;",IF(AND(D74="Масло 50%",L72&lt;=0.01),"&lt;",IF(AND(D74="Масло 65, 67%",L72&lt;=0.01),"&lt;",IF(AND(D74="Масло 70, 72,5%",L72&lt;=0.01),"&lt;",IF(AND(D74="Сыворотка, творог, коктейли, кисломолочные продукты",L72&lt;=0.01),"&lt;",IF(AND(D74="Мясо, сыр",L72&lt;=0.025),"&lt;",IF(AND(D74="Печень, мясо кролика",L74&lt;=0.025),"&lt;","&gt;"))))))))</f>
        <v>&gt;</v>
      </c>
      <c r="N72" s="152" t="str">
        <f t="shared" ref="N72" si="66">IF(AND(D72="Молоко, молочные смеси, мороженое",L72&lt;=0.2),"Соответствует",IF(AND(D72="Сгущенное молоко",L72&lt;0.2),"Соответствует",IF(AND(D72="Масло 50%",L72&lt;=0.2),"Соответствует",IF(AND(D72="Масло 65, 67%",L72&lt;=0.2),"Соответствует",IF(AND(D72="Масло 70, 72,5%",L72&lt;=0.2),"Соответствует",IF(AND(D72="Масло 82,5, 84%",L72&lt;=0.2),"Соответствует",IF(AND(D72="Сыворотка, творог, коктейли, кисломолочные продукты",L72&lt;=0.2),"Соответствует",IF(AND(D72="Мясо, сыр",L72&lt;=0.5),"Соответствует",IF(AND(D72="Печень, мясо кролика",L72&lt;=0.5),"Соответствует","Не соответствует")))))))))</f>
        <v>Не соответствует</v>
      </c>
      <c r="O72" s="154"/>
    </row>
    <row r="73" spans="1:15">
      <c r="A73" s="163"/>
      <c r="B73" s="166"/>
      <c r="C73" s="167"/>
      <c r="D73" s="183"/>
      <c r="E73" s="184"/>
      <c r="F73" s="8">
        <v>0.61</v>
      </c>
      <c r="G73" s="18">
        <f t="shared" si="48"/>
        <v>0.2829969844583623</v>
      </c>
      <c r="H73" s="174"/>
      <c r="I73" s="19">
        <f t="shared" si="3"/>
        <v>16.373908807021127</v>
      </c>
      <c r="J73" s="147"/>
      <c r="K73" s="9">
        <f>(I73/1000)*J72</f>
        <v>0</v>
      </c>
      <c r="L73" s="149"/>
      <c r="M73" s="151"/>
      <c r="N73" s="153"/>
      <c r="O73" s="155"/>
    </row>
    <row r="74" spans="1:15">
      <c r="A74" s="162">
        <v>23</v>
      </c>
      <c r="B74" s="164"/>
      <c r="C74" s="165"/>
      <c r="D74" s="181"/>
      <c r="E74" s="182"/>
      <c r="F74" s="8">
        <v>0.61</v>
      </c>
      <c r="G74" s="18">
        <f t="shared" si="48"/>
        <v>0.2829969844583623</v>
      </c>
      <c r="H74" s="173">
        <f>IF(OR(F74="",F75=""),"",STDEV(F74:F75)/AVERAGE(F74:F75))</f>
        <v>0</v>
      </c>
      <c r="I74" s="19">
        <f t="shared" si="3"/>
        <v>16.373908807021127</v>
      </c>
      <c r="J74" s="146">
        <f t="shared" ref="J74" si="67">IF(D74="Молоко, молочные смеси, мороженое",20,IF(D74="Сгущенное молоко",80,IF(D74="Масло 50%",25,IF(D74="Масло 65, 67%",22.5,IF(D74="Масло 70, 72,5%",21.5,IF(D74="Масло 75,78%",20.5,IF(D74="Масло 82,5, 84%",19.5,IF(D74="Сыворотка, творог, коктейли, кисломолочные продукты",20,IF(D74="Мясо, сыр",50,IF(D74="Печень, мясо кролика",50,))))))))))</f>
        <v>0</v>
      </c>
      <c r="K74" s="9">
        <f>(I74/1000)*J74</f>
        <v>0</v>
      </c>
      <c r="L74" s="148">
        <f>AVERAGE(K74:K75)</f>
        <v>0</v>
      </c>
      <c r="M74" s="150" t="str">
        <f t="shared" ref="M74" si="68">IF(AND(D76="Молоко, молочные смеси, мороженое",L74&lt;=0.01),"&lt;",IF(AND(D76="Сгущенное молоко",L74&lt;=0.04),"&lt;",IF(AND(D76="Масло 50%",L74&lt;=0.01),"&lt;",IF(AND(D76="Масло 65, 67%",L74&lt;=0.01),"&lt;",IF(AND(D76="Масло 70, 72,5%",L74&lt;=0.01),"&lt;",IF(AND(D76="Сыворотка, творог, коктейли, кисломолочные продукты",L74&lt;=0.01),"&lt;",IF(AND(D76="Мясо, сыр",L74&lt;=0.025),"&lt;",IF(AND(D76="Печень, мясо кролика",L76&lt;=0.025),"&lt;","&gt;"))))))))</f>
        <v>&gt;</v>
      </c>
      <c r="N74" s="152" t="str">
        <f t="shared" ref="N74" si="69">IF(AND(D74="Молоко, молочные смеси, мороженое",L74&lt;=0.2),"Соответствует",IF(AND(D74="Сгущенное молоко",L74&lt;0.2),"Соответствует",IF(AND(D74="Масло 50%",L74&lt;=0.2),"Соответствует",IF(AND(D74="Масло 65, 67%",L74&lt;=0.2),"Соответствует",IF(AND(D74="Масло 70, 72,5%",L74&lt;=0.2),"Соответствует",IF(AND(D74="Масло 82,5, 84%",L74&lt;=0.2),"Соответствует",IF(AND(D74="Сыворотка, творог, коктейли, кисломолочные продукты",L74&lt;=0.2),"Соответствует",IF(AND(D74="Мясо, сыр",L74&lt;=0.5),"Соответствует",IF(AND(D74="Печень, мясо кролика",L74&lt;=0.5),"Соответствует","Не соответствует")))))))))</f>
        <v>Не соответствует</v>
      </c>
      <c r="O74" s="154"/>
    </row>
    <row r="75" spans="1:15">
      <c r="A75" s="163"/>
      <c r="B75" s="166"/>
      <c r="C75" s="167"/>
      <c r="D75" s="183"/>
      <c r="E75" s="184"/>
      <c r="F75" s="8">
        <v>0.61</v>
      </c>
      <c r="G75" s="18">
        <f t="shared" si="48"/>
        <v>0.2829969844583623</v>
      </c>
      <c r="H75" s="174"/>
      <c r="I75" s="19">
        <f t="shared" si="3"/>
        <v>16.373908807021127</v>
      </c>
      <c r="J75" s="147"/>
      <c r="K75" s="9">
        <f>(I75/1000)*J74</f>
        <v>0</v>
      </c>
      <c r="L75" s="149"/>
      <c r="M75" s="151"/>
      <c r="N75" s="153"/>
      <c r="O75" s="155"/>
    </row>
    <row r="76" spans="1:15">
      <c r="A76" s="162">
        <v>24</v>
      </c>
      <c r="B76" s="164"/>
      <c r="C76" s="165"/>
      <c r="D76" s="181"/>
      <c r="E76" s="182"/>
      <c r="F76" s="8">
        <v>0.61</v>
      </c>
      <c r="G76" s="18">
        <f t="shared" si="48"/>
        <v>0.2829969844583623</v>
      </c>
      <c r="H76" s="173">
        <f>IF(OR(F76="",F77=""),"",STDEV(F76:F77)/AVERAGE(F76:F77))</f>
        <v>0</v>
      </c>
      <c r="I76" s="19">
        <f t="shared" si="3"/>
        <v>16.373908807021127</v>
      </c>
      <c r="J76" s="146">
        <f t="shared" ref="J76" si="70">IF(D76="Молоко, молочные смеси, мороженое",20,IF(D76="Сгущенное молоко",80,IF(D76="Масло 50%",25,IF(D76="Масло 65, 67%",22.5,IF(D76="Масло 70, 72,5%",21.5,IF(D76="Масло 75,78%",20.5,IF(D76="Масло 82,5, 84%",19.5,IF(D76="Сыворотка, творог, коктейли, кисломолочные продукты",20,IF(D76="Мясо, сыр",50,IF(D76="Печень, мясо кролика",50,))))))))))</f>
        <v>0</v>
      </c>
      <c r="K76" s="9">
        <f>(I76/1000)*J76</f>
        <v>0</v>
      </c>
      <c r="L76" s="148">
        <f>AVERAGE(K76:K77)</f>
        <v>0</v>
      </c>
      <c r="M76" s="150" t="str">
        <f t="shared" ref="M76" si="71">IF(AND(D78="Молоко, молочные смеси, мороженое",L76&lt;=0.01),"&lt;",IF(AND(D78="Сгущенное молоко",L76&lt;=0.04),"&lt;",IF(AND(D78="Масло 50%",L76&lt;=0.01),"&lt;",IF(AND(D78="Масло 65, 67%",L76&lt;=0.01),"&lt;",IF(AND(D78="Масло 70, 72,5%",L76&lt;=0.01),"&lt;",IF(AND(D78="Сыворотка, творог, коктейли, кисломолочные продукты",L76&lt;=0.01),"&lt;",IF(AND(D78="Мясо, сыр",L76&lt;=0.025),"&lt;",IF(AND(D78="Печень, мясо кролика",L78&lt;=0.025),"&lt;","&gt;"))))))))</f>
        <v>&gt;</v>
      </c>
      <c r="N76" s="152" t="str">
        <f t="shared" ref="N76" si="72">IF(AND(D76="Молоко, молочные смеси, мороженое",L76&lt;=0.2),"Соответствует",IF(AND(D76="Сгущенное молоко",L76&lt;0.2),"Соответствует",IF(AND(D76="Масло 50%",L76&lt;=0.2),"Соответствует",IF(AND(D76="Масло 65, 67%",L76&lt;=0.2),"Соответствует",IF(AND(D76="Масло 70, 72,5%",L76&lt;=0.2),"Соответствует",IF(AND(D76="Масло 82,5, 84%",L76&lt;=0.2),"Соответствует",IF(AND(D76="Сыворотка, творог, коктейли, кисломолочные продукты",L76&lt;=0.2),"Соответствует",IF(AND(D76="Мясо, сыр",L76&lt;=0.5),"Соответствует",IF(AND(D76="Печень, мясо кролика",L76&lt;=0.5),"Соответствует","Не соответствует")))))))))</f>
        <v>Не соответствует</v>
      </c>
      <c r="O76" s="154"/>
    </row>
    <row r="77" spans="1:15">
      <c r="A77" s="163"/>
      <c r="B77" s="166"/>
      <c r="C77" s="167"/>
      <c r="D77" s="183"/>
      <c r="E77" s="184"/>
      <c r="F77" s="8">
        <v>0.61</v>
      </c>
      <c r="G77" s="18">
        <f t="shared" si="48"/>
        <v>0.2829969844583623</v>
      </c>
      <c r="H77" s="174"/>
      <c r="I77" s="19">
        <f t="shared" si="3"/>
        <v>16.373908807021127</v>
      </c>
      <c r="J77" s="147"/>
      <c r="K77" s="9">
        <f>(I77/1000)*J76</f>
        <v>0</v>
      </c>
      <c r="L77" s="149"/>
      <c r="M77" s="151"/>
      <c r="N77" s="153"/>
      <c r="O77" s="155"/>
    </row>
    <row r="78" spans="1:15">
      <c r="A78" s="162">
        <v>25</v>
      </c>
      <c r="B78" s="164"/>
      <c r="C78" s="165"/>
      <c r="D78" s="181"/>
      <c r="E78" s="182"/>
      <c r="F78" s="8">
        <v>0.61</v>
      </c>
      <c r="G78" s="18">
        <f t="shared" si="48"/>
        <v>0.2829969844583623</v>
      </c>
      <c r="H78" s="173">
        <f>IF(OR(F78="",F79=""),"",STDEV(F78:F79)/AVERAGE(F78:F79))</f>
        <v>0</v>
      </c>
      <c r="I78" s="19">
        <f t="shared" si="3"/>
        <v>16.373908807021127</v>
      </c>
      <c r="J78" s="146">
        <f t="shared" ref="J78" si="73">IF(D78="Молоко, молочные смеси, мороженое",20,IF(D78="Сгущенное молоко",80,IF(D78="Масло 50%",25,IF(D78="Масло 65, 67%",22.5,IF(D78="Масло 70, 72,5%",21.5,IF(D78="Масло 75,78%",20.5,IF(D78="Масло 82,5, 84%",19.5,IF(D78="Сыворотка, творог, коктейли, кисломолочные продукты",20,IF(D78="Мясо, сыр",50,IF(D78="Печень, мясо кролика",50,))))))))))</f>
        <v>0</v>
      </c>
      <c r="K78" s="9">
        <f>(I78/1000)*J78</f>
        <v>0</v>
      </c>
      <c r="L78" s="148">
        <f>AVERAGE(K78:K79)</f>
        <v>0</v>
      </c>
      <c r="M78" s="150" t="str">
        <f t="shared" ref="M78" si="74">IF(AND(D80="Молоко, молочные смеси, мороженое",L78&lt;=0.01),"&lt;",IF(AND(D80="Сгущенное молоко",L78&lt;=0.04),"&lt;",IF(AND(D80="Масло 50%",L78&lt;=0.01),"&lt;",IF(AND(D80="Масло 65, 67%",L78&lt;=0.01),"&lt;",IF(AND(D80="Масло 70, 72,5%",L78&lt;=0.01),"&lt;",IF(AND(D80="Сыворотка, творог, коктейли, кисломолочные продукты",L78&lt;=0.01),"&lt;",IF(AND(D80="Мясо, сыр",L78&lt;=0.025),"&lt;",IF(AND(D80="Печень, мясо кролика",L80&lt;=0.025),"&lt;","&gt;"))))))))</f>
        <v>&gt;</v>
      </c>
      <c r="N78" s="152" t="str">
        <f t="shared" ref="N78" si="75">IF(AND(D78="Молоко, молочные смеси, мороженое",L78&lt;=0.2),"Соответствует",IF(AND(D78="Сгущенное молоко",L78&lt;0.2),"Соответствует",IF(AND(D78="Масло 50%",L78&lt;=0.2),"Соответствует",IF(AND(D78="Масло 65, 67%",L78&lt;=0.2),"Соответствует",IF(AND(D78="Масло 70, 72,5%",L78&lt;=0.2),"Соответствует",IF(AND(D78="Масло 82,5, 84%",L78&lt;=0.2),"Соответствует",IF(AND(D78="Сыворотка, творог, коктейли, кисломолочные продукты",L78&lt;=0.2),"Соответствует",IF(AND(D78="Мясо, сыр",L78&lt;=0.5),"Соответствует",IF(AND(D78="Печень, мясо кролика",L78&lt;=0.5),"Соответствует","Не соответствует")))))))))</f>
        <v>Не соответствует</v>
      </c>
      <c r="O78" s="154"/>
    </row>
    <row r="79" spans="1:15">
      <c r="A79" s="163"/>
      <c r="B79" s="166"/>
      <c r="C79" s="167"/>
      <c r="D79" s="183"/>
      <c r="E79" s="184"/>
      <c r="F79" s="8">
        <v>0.61</v>
      </c>
      <c r="G79" s="18">
        <f t="shared" si="48"/>
        <v>0.2829969844583623</v>
      </c>
      <c r="H79" s="174"/>
      <c r="I79" s="19">
        <f t="shared" si="3"/>
        <v>16.373908807021127</v>
      </c>
      <c r="J79" s="147"/>
      <c r="K79" s="9">
        <f>(I79/1000)*J78</f>
        <v>0</v>
      </c>
      <c r="L79" s="149"/>
      <c r="M79" s="151"/>
      <c r="N79" s="153"/>
      <c r="O79" s="155"/>
    </row>
    <row r="80" spans="1:15">
      <c r="A80" s="162">
        <v>26</v>
      </c>
      <c r="B80" s="164"/>
      <c r="C80" s="165"/>
      <c r="D80" s="181"/>
      <c r="E80" s="182"/>
      <c r="F80" s="8">
        <v>0.61</v>
      </c>
      <c r="G80" s="18">
        <f t="shared" si="48"/>
        <v>0.2829969844583623</v>
      </c>
      <c r="H80" s="173">
        <f>IF(OR(F80="",F81=""),"",STDEV(F80:F81)/AVERAGE(F80:F81))</f>
        <v>0</v>
      </c>
      <c r="I80" s="19">
        <f t="shared" si="3"/>
        <v>16.373908807021127</v>
      </c>
      <c r="J80" s="146">
        <f t="shared" ref="J80" si="76">IF(D80="Молоко, молочные смеси, мороженое",20,IF(D80="Сгущенное молоко",80,IF(D80="Масло 50%",25,IF(D80="Масло 65, 67%",22.5,IF(D80="Масло 70, 72,5%",21.5,IF(D80="Масло 75,78%",20.5,IF(D80="Масло 82,5, 84%",19.5,IF(D80="Сыворотка, творог, коктейли, кисломолочные продукты",20,IF(D80="Мясо, сыр",50,IF(D80="Печень, мясо кролика",50,))))))))))</f>
        <v>0</v>
      </c>
      <c r="K80" s="9">
        <f>(I80/1000)*J80</f>
        <v>0</v>
      </c>
      <c r="L80" s="148">
        <f>AVERAGE(K80:K81)</f>
        <v>0</v>
      </c>
      <c r="M80" s="150" t="str">
        <f t="shared" ref="M80" si="77">IF(AND(D82="Молоко, молочные смеси, мороженое",L80&lt;=0.01),"&lt;",IF(AND(D82="Сгущенное молоко",L80&lt;=0.04),"&lt;",IF(AND(D82="Масло 50%",L80&lt;=0.01),"&lt;",IF(AND(D82="Масло 65, 67%",L80&lt;=0.01),"&lt;",IF(AND(D82="Масло 70, 72,5%",L80&lt;=0.01),"&lt;",IF(AND(D82="Сыворотка, творог, коктейли, кисломолочные продукты",L80&lt;=0.01),"&lt;",IF(AND(D82="Мясо, сыр",L80&lt;=0.025),"&lt;",IF(AND(D82="Печень, мясо кролика",L82&lt;=0.025),"&lt;","&gt;"))))))))</f>
        <v>&gt;</v>
      </c>
      <c r="N80" s="152" t="str">
        <f t="shared" ref="N80" si="78">IF(AND(D80="Молоко, молочные смеси, мороженое",L80&lt;=0.2),"Соответствует",IF(AND(D80="Сгущенное молоко",L80&lt;0.2),"Соответствует",IF(AND(D80="Масло 50%",L80&lt;=0.2),"Соответствует",IF(AND(D80="Масло 65, 67%",L80&lt;=0.2),"Соответствует",IF(AND(D80="Масло 70, 72,5%",L80&lt;=0.2),"Соответствует",IF(AND(D80="Масло 82,5, 84%",L80&lt;=0.2),"Соответствует",IF(AND(D80="Сыворотка, творог, коктейли, кисломолочные продукты",L80&lt;=0.2),"Соответствует",IF(AND(D80="Мясо, сыр",L80&lt;=0.5),"Соответствует",IF(AND(D80="Печень, мясо кролика",L80&lt;=0.5),"Соответствует","Не соответствует")))))))))</f>
        <v>Не соответствует</v>
      </c>
      <c r="O80" s="154"/>
    </row>
    <row r="81" spans="1:15">
      <c r="A81" s="163"/>
      <c r="B81" s="166"/>
      <c r="C81" s="167"/>
      <c r="D81" s="183"/>
      <c r="E81" s="184"/>
      <c r="F81" s="8">
        <v>0.61</v>
      </c>
      <c r="G81" s="18">
        <f t="shared" si="48"/>
        <v>0.2829969844583623</v>
      </c>
      <c r="H81" s="174"/>
      <c r="I81" s="19">
        <f t="shared" si="3"/>
        <v>16.373908807021127</v>
      </c>
      <c r="J81" s="147"/>
      <c r="K81" s="9">
        <f>(I81/1000)*J80</f>
        <v>0</v>
      </c>
      <c r="L81" s="149"/>
      <c r="M81" s="151"/>
      <c r="N81" s="153"/>
      <c r="O81" s="155"/>
    </row>
    <row r="82" spans="1:15">
      <c r="A82" s="162">
        <v>27</v>
      </c>
      <c r="B82" s="164"/>
      <c r="C82" s="165"/>
      <c r="D82" s="181"/>
      <c r="E82" s="182"/>
      <c r="F82" s="8">
        <v>0.61</v>
      </c>
      <c r="G82" s="18">
        <f t="shared" si="48"/>
        <v>0.2829969844583623</v>
      </c>
      <c r="H82" s="173">
        <f>IF(OR(F82="",F83=""),"",STDEV(F82:F83)/AVERAGE(F82:F83))</f>
        <v>0</v>
      </c>
      <c r="I82" s="19">
        <f t="shared" si="3"/>
        <v>16.373908807021127</v>
      </c>
      <c r="J82" s="146">
        <f t="shared" ref="J82" si="79">IF(D82="Молоко, молочные смеси, мороженое",20,IF(D82="Сгущенное молоко",80,IF(D82="Масло 50%",25,IF(D82="Масло 65, 67%",22.5,IF(D82="Масло 70, 72,5%",21.5,IF(D82="Масло 75,78%",20.5,IF(D82="Масло 82,5, 84%",19.5,IF(D82="Сыворотка, творог, коктейли, кисломолочные продукты",20,IF(D82="Мясо, сыр",50,IF(D82="Печень, мясо кролика",50,))))))))))</f>
        <v>0</v>
      </c>
      <c r="K82" s="9">
        <f>(I82/1000)*J82</f>
        <v>0</v>
      </c>
      <c r="L82" s="148">
        <f>AVERAGE(K82:K83)</f>
        <v>0</v>
      </c>
      <c r="M82" s="150" t="str">
        <f t="shared" ref="M82" si="80">IF(AND(D84="Молоко, молочные смеси, мороженое",L82&lt;=0.01),"&lt;",IF(AND(D84="Сгущенное молоко",L82&lt;=0.04),"&lt;",IF(AND(D84="Масло 50%",L82&lt;=0.01),"&lt;",IF(AND(D84="Масло 65, 67%",L82&lt;=0.01),"&lt;",IF(AND(D84="Масло 70, 72,5%",L82&lt;=0.01),"&lt;",IF(AND(D84="Сыворотка, творог, коктейли, кисломолочные продукты",L82&lt;=0.01),"&lt;",IF(AND(D84="Мясо, сыр",L82&lt;=0.025),"&lt;",IF(AND(D84="Печень, мясо кролика",L84&lt;=0.025),"&lt;","&gt;"))))))))</f>
        <v>&gt;</v>
      </c>
      <c r="N82" s="152" t="str">
        <f t="shared" ref="N82" si="81">IF(AND(D82="Молоко, молочные смеси, мороженое",L82&lt;=0.2),"Соответствует",IF(AND(D82="Сгущенное молоко",L82&lt;0.2),"Соответствует",IF(AND(D82="Масло 50%",L82&lt;=0.2),"Соответствует",IF(AND(D82="Масло 65, 67%",L82&lt;=0.2),"Соответствует",IF(AND(D82="Масло 70, 72,5%",L82&lt;=0.2),"Соответствует",IF(AND(D82="Масло 82,5, 84%",L82&lt;=0.2),"Соответствует",IF(AND(D82="Сыворотка, творог, коктейли, кисломолочные продукты",L82&lt;=0.2),"Соответствует",IF(AND(D82="Мясо, сыр",L82&lt;=0.5),"Соответствует",IF(AND(D82="Печень, мясо кролика",L82&lt;=0.5),"Соответствует","Не соответствует")))))))))</f>
        <v>Не соответствует</v>
      </c>
      <c r="O82" s="154"/>
    </row>
    <row r="83" spans="1:15">
      <c r="A83" s="163"/>
      <c r="B83" s="166"/>
      <c r="C83" s="167"/>
      <c r="D83" s="183"/>
      <c r="E83" s="184"/>
      <c r="F83" s="8">
        <v>0.61</v>
      </c>
      <c r="G83" s="18">
        <f t="shared" si="48"/>
        <v>0.2829969844583623</v>
      </c>
      <c r="H83" s="174"/>
      <c r="I83" s="19">
        <f t="shared" si="3"/>
        <v>16.373908807021127</v>
      </c>
      <c r="J83" s="147"/>
      <c r="K83" s="9">
        <f>(I83/1000)*J82</f>
        <v>0</v>
      </c>
      <c r="L83" s="149"/>
      <c r="M83" s="151"/>
      <c r="N83" s="153"/>
      <c r="O83" s="155"/>
    </row>
    <row r="84" spans="1:15">
      <c r="A84" s="162">
        <v>28</v>
      </c>
      <c r="B84" s="164"/>
      <c r="C84" s="165"/>
      <c r="D84" s="181"/>
      <c r="E84" s="182"/>
      <c r="F84" s="8">
        <v>0.61</v>
      </c>
      <c r="G84" s="18">
        <f t="shared" si="48"/>
        <v>0.2829969844583623</v>
      </c>
      <c r="H84" s="173">
        <f>IF(OR(F84="",F85=""),"",STDEV(F84:F85)/AVERAGE(F84:F85))</f>
        <v>0</v>
      </c>
      <c r="I84" s="19">
        <f t="shared" si="3"/>
        <v>16.373908807021127</v>
      </c>
      <c r="J84" s="146">
        <f t="shared" ref="J84" si="82">IF(D84="Молоко, молочные смеси, мороженое",20,IF(D84="Сгущенное молоко",80,IF(D84="Масло 50%",25,IF(D84="Масло 65, 67%",22.5,IF(D84="Масло 70, 72,5%",21.5,IF(D84="Масло 75,78%",20.5,IF(D84="Масло 82,5, 84%",19.5,IF(D84="Сыворотка, творог, коктейли, кисломолочные продукты",20,IF(D84="Мясо, сыр",50,IF(D84="Печень, мясо кролика",50,))))))))))</f>
        <v>0</v>
      </c>
      <c r="K84" s="9">
        <f>(I84/1000)*J84</f>
        <v>0</v>
      </c>
      <c r="L84" s="148">
        <f>AVERAGE(K84:K85)</f>
        <v>0</v>
      </c>
      <c r="M84" s="150" t="str">
        <f t="shared" ref="M84" si="83">IF(AND(D86="Молоко, молочные смеси, мороженое",L84&lt;=0.01),"&lt;",IF(AND(D86="Сгущенное молоко",L84&lt;=0.04),"&lt;",IF(AND(D86="Масло 50%",L84&lt;=0.01),"&lt;",IF(AND(D86="Масло 65, 67%",L84&lt;=0.01),"&lt;",IF(AND(D86="Масло 70, 72,5%",L84&lt;=0.01),"&lt;",IF(AND(D86="Сыворотка, творог, коктейли, кисломолочные продукты",L84&lt;=0.01),"&lt;",IF(AND(D86="Мясо, сыр",L84&lt;=0.025),"&lt;",IF(AND(D86="Печень, мясо кролика",L86&lt;=0.025),"&lt;","&gt;"))))))))</f>
        <v>&gt;</v>
      </c>
      <c r="N84" s="152" t="str">
        <f t="shared" ref="N84" si="84">IF(AND(D84="Молоко, молочные смеси, мороженое",L84&lt;=0.2),"Соответствует",IF(AND(D84="Сгущенное молоко",L84&lt;0.2),"Соответствует",IF(AND(D84="Масло 50%",L84&lt;=0.2),"Соответствует",IF(AND(D84="Масло 65, 67%",L84&lt;=0.2),"Соответствует",IF(AND(D84="Масло 70, 72,5%",L84&lt;=0.2),"Соответствует",IF(AND(D84="Масло 82,5, 84%",L84&lt;=0.2),"Соответствует",IF(AND(D84="Сыворотка, творог, коктейли, кисломолочные продукты",L84&lt;=0.2),"Соответствует",IF(AND(D84="Мясо, сыр",L84&lt;=0.5),"Соответствует",IF(AND(D84="Печень, мясо кролика",L84&lt;=0.5),"Соответствует","Не соответствует")))))))))</f>
        <v>Не соответствует</v>
      </c>
      <c r="O84" s="154"/>
    </row>
    <row r="85" spans="1:15">
      <c r="A85" s="163"/>
      <c r="B85" s="166"/>
      <c r="C85" s="167"/>
      <c r="D85" s="183"/>
      <c r="E85" s="184"/>
      <c r="F85" s="8">
        <v>0.61</v>
      </c>
      <c r="G85" s="18">
        <f t="shared" si="48"/>
        <v>0.2829969844583623</v>
      </c>
      <c r="H85" s="174"/>
      <c r="I85" s="19">
        <f t="shared" si="3"/>
        <v>16.373908807021127</v>
      </c>
      <c r="J85" s="147"/>
      <c r="K85" s="9">
        <f>(I85/1000)*J84</f>
        <v>0</v>
      </c>
      <c r="L85" s="149"/>
      <c r="M85" s="151"/>
      <c r="N85" s="153"/>
      <c r="O85" s="155"/>
    </row>
    <row r="86" spans="1:15">
      <c r="A86" s="162">
        <v>29</v>
      </c>
      <c r="B86" s="164"/>
      <c r="C86" s="165"/>
      <c r="D86" s="181"/>
      <c r="E86" s="182"/>
      <c r="F86" s="8">
        <v>0.61</v>
      </c>
      <c r="G86" s="18">
        <f t="shared" si="48"/>
        <v>0.2829969844583623</v>
      </c>
      <c r="H86" s="173">
        <f>IF(OR(F86="",F87=""),"",STDEV(F86:F87)/AVERAGE(F86:F87))</f>
        <v>0</v>
      </c>
      <c r="I86" s="19">
        <f t="shared" si="3"/>
        <v>16.373908807021127</v>
      </c>
      <c r="J86" s="146">
        <f t="shared" ref="J86" si="85">IF(D86="Молоко, молочные смеси, мороженое",20,IF(D86="Сгущенное молоко",80,IF(D86="Масло 50%",25,IF(D86="Масло 65, 67%",22.5,IF(D86="Масло 70, 72,5%",21.5,IF(D86="Масло 75,78%",20.5,IF(D86="Масло 82,5, 84%",19.5,IF(D86="Сыворотка, творог, коктейли, кисломолочные продукты",20,IF(D86="Мясо, сыр",50,IF(D86="Печень, мясо кролика",50,))))))))))</f>
        <v>0</v>
      </c>
      <c r="K86" s="9">
        <f>(I86/1000)*J86</f>
        <v>0</v>
      </c>
      <c r="L86" s="148">
        <f>AVERAGE(K86:K87)</f>
        <v>0</v>
      </c>
      <c r="M86" s="150" t="str">
        <f t="shared" ref="M86" si="86">IF(AND(D88="Молоко, молочные смеси, мороженое",L86&lt;=0.01),"&lt;",IF(AND(D88="Сгущенное молоко",L86&lt;=0.04),"&lt;",IF(AND(D88="Масло 50%",L86&lt;=0.01),"&lt;",IF(AND(D88="Масло 65, 67%",L86&lt;=0.01),"&lt;",IF(AND(D88="Масло 70, 72,5%",L86&lt;=0.01),"&lt;",IF(AND(D88="Сыворотка, творог, коктейли, кисломолочные продукты",L86&lt;=0.01),"&lt;",IF(AND(D88="Мясо, сыр",L86&lt;=0.025),"&lt;",IF(AND(D88="Печень, мясо кролика",L88&lt;=0.025),"&lt;","&gt;"))))))))</f>
        <v>&gt;</v>
      </c>
      <c r="N86" s="152" t="str">
        <f t="shared" ref="N86" si="87">IF(AND(D86="Молоко, молочные смеси, мороженое",L86&lt;=0.2),"Соответствует",IF(AND(D86="Сгущенное молоко",L86&lt;0.2),"Соответствует",IF(AND(D86="Масло 50%",L86&lt;=0.2),"Соответствует",IF(AND(D86="Масло 65, 67%",L86&lt;=0.2),"Соответствует",IF(AND(D86="Масло 70, 72,5%",L86&lt;=0.2),"Соответствует",IF(AND(D86="Масло 82,5, 84%",L86&lt;=0.2),"Соответствует",IF(AND(D86="Сыворотка, творог, коктейли, кисломолочные продукты",L86&lt;=0.2),"Соответствует",IF(AND(D86="Мясо, сыр",L86&lt;=0.5),"Соответствует",IF(AND(D86="Печень, мясо кролика",L86&lt;=0.5),"Соответствует","Не соответствует")))))))))</f>
        <v>Не соответствует</v>
      </c>
      <c r="O86" s="154"/>
    </row>
    <row r="87" spans="1:15">
      <c r="A87" s="163"/>
      <c r="B87" s="166"/>
      <c r="C87" s="167"/>
      <c r="D87" s="183"/>
      <c r="E87" s="184"/>
      <c r="F87" s="8">
        <v>0.61</v>
      </c>
      <c r="G87" s="18">
        <f t="shared" si="48"/>
        <v>0.2829969844583623</v>
      </c>
      <c r="H87" s="174"/>
      <c r="I87" s="19">
        <f t="shared" si="3"/>
        <v>16.373908807021127</v>
      </c>
      <c r="J87" s="147"/>
      <c r="K87" s="9">
        <f>(I87/1000)*J86</f>
        <v>0</v>
      </c>
      <c r="L87" s="149"/>
      <c r="M87" s="151"/>
      <c r="N87" s="153"/>
      <c r="O87" s="155"/>
    </row>
    <row r="88" spans="1:15">
      <c r="A88" s="162">
        <v>30</v>
      </c>
      <c r="B88" s="164"/>
      <c r="C88" s="165"/>
      <c r="D88" s="181"/>
      <c r="E88" s="182"/>
      <c r="F88" s="8">
        <v>0.61</v>
      </c>
      <c r="G88" s="18">
        <f t="shared" si="48"/>
        <v>0.2829969844583623</v>
      </c>
      <c r="H88" s="173">
        <f>IF(OR(F88="",F89=""),"",STDEV(F88:F89)/AVERAGE(F88:F89))</f>
        <v>0</v>
      </c>
      <c r="I88" s="19">
        <f t="shared" si="3"/>
        <v>16.373908807021127</v>
      </c>
      <c r="J88" s="146">
        <f t="shared" ref="J88" si="88">IF(D88="Молоко, молочные смеси, мороженое",20,IF(D88="Сгущенное молоко",80,IF(D88="Масло 50%",25,IF(D88="Масло 65, 67%",22.5,IF(D88="Масло 70, 72,5%",21.5,IF(D88="Масло 75,78%",20.5,IF(D88="Масло 82,5, 84%",19.5,IF(D88="Сыворотка, творог, коктейли, кисломолочные продукты",20,IF(D88="Мясо, сыр",50,IF(D88="Печень, мясо кролика",50,))))))))))</f>
        <v>0</v>
      </c>
      <c r="K88" s="9">
        <f>(I88/1000)*J88</f>
        <v>0</v>
      </c>
      <c r="L88" s="148">
        <f>AVERAGE(K88:K89)</f>
        <v>0</v>
      </c>
      <c r="M88" s="150" t="str">
        <f t="shared" ref="M88" si="89">IF(AND(D90="Молоко, молочные смеси, мороженое",L88&lt;=0.01),"&lt;",IF(AND(D90="Сгущенное молоко",L88&lt;=0.04),"&lt;",IF(AND(D90="Масло 50%",L88&lt;=0.01),"&lt;",IF(AND(D90="Масло 65, 67%",L88&lt;=0.01),"&lt;",IF(AND(D90="Масло 70, 72,5%",L88&lt;=0.01),"&lt;",IF(AND(D90="Сыворотка, творог, коктейли, кисломолочные продукты",L88&lt;=0.01),"&lt;",IF(AND(D90="Мясо, сыр",L88&lt;=0.025),"&lt;",IF(AND(D90="Печень, мясо кролика",L90&lt;=0.025),"&lt;","&gt;"))))))))</f>
        <v>&gt;</v>
      </c>
      <c r="N88" s="152" t="str">
        <f t="shared" ref="N88" si="90">IF(AND(D88="Молоко, молочные смеси, мороженое",L88&lt;=0.2),"Соответствует",IF(AND(D88="Сгущенное молоко",L88&lt;0.2),"Соответствует",IF(AND(D88="Масло 50%",L88&lt;=0.2),"Соответствует",IF(AND(D88="Масло 65, 67%",L88&lt;=0.2),"Соответствует",IF(AND(D88="Масло 70, 72,5%",L88&lt;=0.2),"Соответствует",IF(AND(D88="Масло 82,5, 84%",L88&lt;=0.2),"Соответствует",IF(AND(D88="Сыворотка, творог, коктейли, кисломолочные продукты",L88&lt;=0.2),"Соответствует",IF(AND(D88="Мясо, сыр",L88&lt;=0.5),"Соответствует",IF(AND(D88="Печень, мясо кролика",L88&lt;=0.5),"Соответствует","Не соответствует")))))))))</f>
        <v>Не соответствует</v>
      </c>
      <c r="O88" s="154"/>
    </row>
    <row r="89" spans="1:15">
      <c r="A89" s="163"/>
      <c r="B89" s="166"/>
      <c r="C89" s="167"/>
      <c r="D89" s="183"/>
      <c r="E89" s="184"/>
      <c r="F89" s="8">
        <v>0.61</v>
      </c>
      <c r="G89" s="18">
        <f t="shared" si="48"/>
        <v>0.2829969844583623</v>
      </c>
      <c r="H89" s="174"/>
      <c r="I89" s="19">
        <f t="shared" si="3"/>
        <v>16.373908807021127</v>
      </c>
      <c r="J89" s="147"/>
      <c r="K89" s="9">
        <f>(I89/1000)*J88</f>
        <v>0</v>
      </c>
      <c r="L89" s="149"/>
      <c r="M89" s="151"/>
      <c r="N89" s="153"/>
      <c r="O89" s="155"/>
    </row>
    <row r="90" spans="1:15">
      <c r="A90" s="162">
        <v>31</v>
      </c>
      <c r="B90" s="164"/>
      <c r="C90" s="165"/>
      <c r="D90" s="181"/>
      <c r="E90" s="182"/>
      <c r="F90" s="8">
        <v>0.61</v>
      </c>
      <c r="G90" s="18">
        <f t="shared" si="48"/>
        <v>0.2829969844583623</v>
      </c>
      <c r="H90" s="173">
        <f>IF(OR(F90="",F91=""),"",STDEV(F90:F91)/AVERAGE(F90:F91))</f>
        <v>0</v>
      </c>
      <c r="I90" s="19">
        <f t="shared" si="3"/>
        <v>16.373908807021127</v>
      </c>
      <c r="J90" s="146">
        <f t="shared" ref="J90" si="91">IF(D90="Молоко, молочные смеси, мороженое",20,IF(D90="Сгущенное молоко",80,IF(D90="Масло 50%",25,IF(D90="Масло 65, 67%",22.5,IF(D90="Масло 70, 72,5%",21.5,IF(D90="Масло 75,78%",20.5,IF(D90="Масло 82,5, 84%",19.5,IF(D90="Сыворотка, творог, коктейли, кисломолочные продукты",20,IF(D90="Мясо, сыр",50,IF(D90="Печень, мясо кролика",50,))))))))))</f>
        <v>0</v>
      </c>
      <c r="K90" s="9">
        <f>(I90/1000)*J90</f>
        <v>0</v>
      </c>
      <c r="L90" s="148">
        <f>AVERAGE(K90:K91)</f>
        <v>0</v>
      </c>
      <c r="M90" s="150" t="str">
        <f t="shared" ref="M90" si="92">IF(AND(D92="Молоко, молочные смеси, мороженое",L90&lt;=0.01),"&lt;",IF(AND(D92="Сгущенное молоко",L90&lt;=0.04),"&lt;",IF(AND(D92="Масло 50%",L90&lt;=0.01),"&lt;",IF(AND(D92="Масло 65, 67%",L90&lt;=0.01),"&lt;",IF(AND(D92="Масло 70, 72,5%",L90&lt;=0.01),"&lt;",IF(AND(D92="Сыворотка, творог, коктейли, кисломолочные продукты",L90&lt;=0.01),"&lt;",IF(AND(D92="Мясо, сыр",L90&lt;=0.025),"&lt;",IF(AND(D92="Печень, мясо кролика",L92&lt;=0.025),"&lt;","&gt;"))))))))</f>
        <v>&gt;</v>
      </c>
      <c r="N90" s="152" t="str">
        <f t="shared" ref="N90" si="93">IF(AND(D90="Молоко, молочные смеси, мороженое",L90&lt;=0.2),"Соответствует",IF(AND(D90="Сгущенное молоко",L90&lt;0.2),"Соответствует",IF(AND(D90="Масло 50%",L90&lt;=0.2),"Соответствует",IF(AND(D90="Масло 65, 67%",L90&lt;=0.2),"Соответствует",IF(AND(D90="Масло 70, 72,5%",L90&lt;=0.2),"Соответствует",IF(AND(D90="Масло 82,5, 84%",L90&lt;=0.2),"Соответствует",IF(AND(D90="Сыворотка, творог, коктейли, кисломолочные продукты",L90&lt;=0.2),"Соответствует",IF(AND(D90="Мясо, сыр",L90&lt;=0.5),"Соответствует",IF(AND(D90="Печень, мясо кролика",L90&lt;=0.5),"Соответствует","Не соответствует")))))))))</f>
        <v>Не соответствует</v>
      </c>
      <c r="O90" s="154"/>
    </row>
    <row r="91" spans="1:15">
      <c r="A91" s="163"/>
      <c r="B91" s="166"/>
      <c r="C91" s="167"/>
      <c r="D91" s="183"/>
      <c r="E91" s="184"/>
      <c r="F91" s="8">
        <v>0.61</v>
      </c>
      <c r="G91" s="18">
        <f t="shared" si="48"/>
        <v>0.2829969844583623</v>
      </c>
      <c r="H91" s="174"/>
      <c r="I91" s="19">
        <f t="shared" si="3"/>
        <v>16.373908807021127</v>
      </c>
      <c r="J91" s="147"/>
      <c r="K91" s="9">
        <f>(I91/1000)*J90</f>
        <v>0</v>
      </c>
      <c r="L91" s="149"/>
      <c r="M91" s="151"/>
      <c r="N91" s="153"/>
      <c r="O91" s="155"/>
    </row>
    <row r="92" spans="1:15">
      <c r="A92" s="162">
        <v>32</v>
      </c>
      <c r="B92" s="164"/>
      <c r="C92" s="165"/>
      <c r="D92" s="181"/>
      <c r="E92" s="182"/>
      <c r="F92" s="8">
        <v>0.61</v>
      </c>
      <c r="G92" s="18">
        <f t="shared" si="48"/>
        <v>0.2829969844583623</v>
      </c>
      <c r="H92" s="173">
        <f>IF(OR(F92="",F93=""),"",STDEV(F92:F93)/AVERAGE(F92:F93))</f>
        <v>0</v>
      </c>
      <c r="I92" s="19">
        <f t="shared" si="3"/>
        <v>16.373908807021127</v>
      </c>
      <c r="J92" s="146">
        <f t="shared" ref="J92" si="94">IF(D92="Молоко, молочные смеси, мороженое",20,IF(D92="Сгущенное молоко",80,IF(D92="Масло 50%",25,IF(D92="Масло 65, 67%",22.5,IF(D92="Масло 70, 72,5%",21.5,IF(D92="Масло 75,78%",20.5,IF(D92="Масло 82,5, 84%",19.5,IF(D92="Сыворотка, творог, коктейли, кисломолочные продукты",20,IF(D92="Мясо, сыр",50,IF(D92="Печень, мясо кролика",50,))))))))))</f>
        <v>0</v>
      </c>
      <c r="K92" s="9">
        <f>(I92/1000)*J92</f>
        <v>0</v>
      </c>
      <c r="L92" s="148">
        <f>AVERAGE(K92:K93)</f>
        <v>0</v>
      </c>
      <c r="M92" s="150" t="str">
        <f t="shared" ref="M92" si="95">IF(AND(D94="Молоко, молочные смеси, мороженое",L92&lt;=0.01),"&lt;",IF(AND(D94="Сгущенное молоко",L92&lt;=0.04),"&lt;",IF(AND(D94="Масло 50%",L92&lt;=0.01),"&lt;",IF(AND(D94="Масло 65, 67%",L92&lt;=0.01),"&lt;",IF(AND(D94="Масло 70, 72,5%",L92&lt;=0.01),"&lt;",IF(AND(D94="Сыворотка, творог, коктейли, кисломолочные продукты",L92&lt;=0.01),"&lt;",IF(AND(D94="Мясо, сыр",L92&lt;=0.025),"&lt;",IF(AND(D94="Печень, мясо кролика",L94&lt;=0.025),"&lt;","&gt;"))))))))</f>
        <v>&gt;</v>
      </c>
      <c r="N92" s="152" t="str">
        <f t="shared" ref="N92" si="96">IF(AND(D92="Молоко, молочные смеси, мороженое",L92&lt;=0.2),"Соответствует",IF(AND(D92="Сгущенное молоко",L92&lt;0.2),"Соответствует",IF(AND(D92="Масло 50%",L92&lt;=0.2),"Соответствует",IF(AND(D92="Масло 65, 67%",L92&lt;=0.2),"Соответствует",IF(AND(D92="Масло 70, 72,5%",L92&lt;=0.2),"Соответствует",IF(AND(D92="Масло 82,5, 84%",L92&lt;=0.2),"Соответствует",IF(AND(D92="Сыворотка, творог, коктейли, кисломолочные продукты",L92&lt;=0.2),"Соответствует",IF(AND(D92="Мясо, сыр",L92&lt;=0.5),"Соответствует",IF(AND(D92="Печень, мясо кролика",L92&lt;=0.5),"Соответствует","Не соответствует")))))))))</f>
        <v>Не соответствует</v>
      </c>
      <c r="O92" s="154"/>
    </row>
    <row r="93" spans="1:15">
      <c r="A93" s="163"/>
      <c r="B93" s="166"/>
      <c r="C93" s="167"/>
      <c r="D93" s="183"/>
      <c r="E93" s="184"/>
      <c r="F93" s="8">
        <v>0.61</v>
      </c>
      <c r="G93" s="18">
        <f t="shared" si="48"/>
        <v>0.2829969844583623</v>
      </c>
      <c r="H93" s="174"/>
      <c r="I93" s="19">
        <f t="shared" si="3"/>
        <v>16.373908807021127</v>
      </c>
      <c r="J93" s="147"/>
      <c r="K93" s="9">
        <f>(I93/1000)*J92</f>
        <v>0</v>
      </c>
      <c r="L93" s="149"/>
      <c r="M93" s="151"/>
      <c r="N93" s="153"/>
      <c r="O93" s="155"/>
    </row>
    <row r="94" spans="1:15">
      <c r="A94" s="162">
        <v>33</v>
      </c>
      <c r="B94" s="164"/>
      <c r="C94" s="165"/>
      <c r="D94" s="181"/>
      <c r="E94" s="182"/>
      <c r="F94" s="8">
        <v>0.61</v>
      </c>
      <c r="G94" s="18">
        <f t="shared" ref="G94:G113" si="97">IF(F94="","",IF((F94/AVERAGE($D$13:$E$13))=0,"",F94/AVERAGE($D$13:$E$13)))</f>
        <v>0.2829969844583623</v>
      </c>
      <c r="H94" s="173">
        <f>IF(OR(F94="",F95=""),"",STDEV(F94:F95)/AVERAGE(F94:F95))</f>
        <v>0</v>
      </c>
      <c r="I94" s="19">
        <f t="shared" si="3"/>
        <v>16.373908807021127</v>
      </c>
      <c r="J94" s="146">
        <f t="shared" ref="J94" si="98">IF(D94="Молоко, молочные смеси, мороженое",20,IF(D94="Сгущенное молоко",80,IF(D94="Масло 50%",25,IF(D94="Масло 65, 67%",22.5,IF(D94="Масло 70, 72,5%",21.5,IF(D94="Масло 75,78%",20.5,IF(D94="Масло 82,5, 84%",19.5,IF(D94="Сыворотка, творог, коктейли, кисломолочные продукты",20,IF(D94="Мясо, сыр",50,IF(D94="Печень, мясо кролика",50,))))))))))</f>
        <v>0</v>
      </c>
      <c r="K94" s="9">
        <f>(I94/1000)*J94</f>
        <v>0</v>
      </c>
      <c r="L94" s="148">
        <f>AVERAGE(K94:K95)</f>
        <v>0</v>
      </c>
      <c r="M94" s="150" t="str">
        <f t="shared" ref="M94" si="99">IF(AND(D96="Молоко, молочные смеси, мороженое",L94&lt;=0.01),"&lt;",IF(AND(D96="Сгущенное молоко",L94&lt;=0.04),"&lt;",IF(AND(D96="Масло 50%",L94&lt;=0.01),"&lt;",IF(AND(D96="Масло 65, 67%",L94&lt;=0.01),"&lt;",IF(AND(D96="Масло 70, 72,5%",L94&lt;=0.01),"&lt;",IF(AND(D96="Сыворотка, творог, коктейли, кисломолочные продукты",L94&lt;=0.01),"&lt;",IF(AND(D96="Мясо, сыр",L94&lt;=0.025),"&lt;",IF(AND(D96="Печень, мясо кролика",L96&lt;=0.025),"&lt;","&gt;"))))))))</f>
        <v>&gt;</v>
      </c>
      <c r="N94" s="152" t="str">
        <f t="shared" ref="N94" si="100">IF(AND(D94="Молоко, молочные смеси, мороженое",L94&lt;=0.2),"Соответствует",IF(AND(D94="Сгущенное молоко",L94&lt;0.2),"Соответствует",IF(AND(D94="Масло 50%",L94&lt;=0.2),"Соответствует",IF(AND(D94="Масло 65, 67%",L94&lt;=0.2),"Соответствует",IF(AND(D94="Масло 70, 72,5%",L94&lt;=0.2),"Соответствует",IF(AND(D94="Масло 82,5, 84%",L94&lt;=0.2),"Соответствует",IF(AND(D94="Сыворотка, творог, коктейли, кисломолочные продукты",L94&lt;=0.2),"Соответствует",IF(AND(D94="Мясо, сыр",L94&lt;=0.5),"Соответствует",IF(AND(D94="Печень, мясо кролика",L94&lt;=0.5),"Соответствует","Не соответствует")))))))))</f>
        <v>Не соответствует</v>
      </c>
      <c r="O94" s="154"/>
    </row>
    <row r="95" spans="1:15">
      <c r="A95" s="163"/>
      <c r="B95" s="166"/>
      <c r="C95" s="167"/>
      <c r="D95" s="183"/>
      <c r="E95" s="184"/>
      <c r="F95" s="8">
        <v>0.61</v>
      </c>
      <c r="G95" s="18">
        <f t="shared" si="97"/>
        <v>0.2829969844583623</v>
      </c>
      <c r="H95" s="174"/>
      <c r="I95" s="19">
        <f t="shared" si="3"/>
        <v>16.373908807021127</v>
      </c>
      <c r="J95" s="147"/>
      <c r="K95" s="9">
        <f>(I95/1000)*J94</f>
        <v>0</v>
      </c>
      <c r="L95" s="149"/>
      <c r="M95" s="151"/>
      <c r="N95" s="153"/>
      <c r="O95" s="155"/>
    </row>
    <row r="96" spans="1:15">
      <c r="A96" s="162">
        <v>34</v>
      </c>
      <c r="B96" s="164"/>
      <c r="C96" s="165"/>
      <c r="D96" s="181"/>
      <c r="E96" s="182"/>
      <c r="F96" s="8">
        <v>0.61</v>
      </c>
      <c r="G96" s="18">
        <f t="shared" si="97"/>
        <v>0.2829969844583623</v>
      </c>
      <c r="H96" s="173">
        <f>IF(OR(F96="",F97=""),"",STDEV(F96:F97)/AVERAGE(F96:F97))</f>
        <v>0</v>
      </c>
      <c r="I96" s="19">
        <f t="shared" ref="I96:I113" si="101">IF(G96="","",IF(G96&gt;$F$15,EXP((G96-$D$24)/$C$24),IF(G96&gt;$F$16,EXP((G96-$D$25)/$C$25),IF(G96&gt;$F$17,EXP((G96-$D$26)/$C$26),EXP((G96-$D$27)/$C$27)))))</f>
        <v>16.373908807021127</v>
      </c>
      <c r="J96" s="146">
        <f t="shared" ref="J96" si="102">IF(D96="Молоко, молочные смеси, мороженое",20,IF(D96="Сгущенное молоко",80,IF(D96="Масло 50%",25,IF(D96="Масло 65, 67%",22.5,IF(D96="Масло 70, 72,5%",21.5,IF(D96="Масло 75,78%",20.5,IF(D96="Масло 82,5, 84%",19.5,IF(D96="Сыворотка, творог, коктейли, кисломолочные продукты",20,IF(D96="Мясо, сыр",50,IF(D96="Печень, мясо кролика",50,))))))))))</f>
        <v>0</v>
      </c>
      <c r="K96" s="9">
        <f>(I96/1000)*J96</f>
        <v>0</v>
      </c>
      <c r="L96" s="148">
        <f>AVERAGE(K96:K97)</f>
        <v>0</v>
      </c>
      <c r="M96" s="150" t="str">
        <f t="shared" ref="M96" si="103">IF(AND(D98="Молоко, молочные смеси, мороженое",L96&lt;=0.01),"&lt;",IF(AND(D98="Сгущенное молоко",L96&lt;=0.04),"&lt;",IF(AND(D98="Масло 50%",L96&lt;=0.01),"&lt;",IF(AND(D98="Масло 65, 67%",L96&lt;=0.01),"&lt;",IF(AND(D98="Масло 70, 72,5%",L96&lt;=0.01),"&lt;",IF(AND(D98="Сыворотка, творог, коктейли, кисломолочные продукты",L96&lt;=0.01),"&lt;",IF(AND(D98="Мясо, сыр",L96&lt;=0.025),"&lt;",IF(AND(D98="Печень, мясо кролика",L98&lt;=0.025),"&lt;","&gt;"))))))))</f>
        <v>&gt;</v>
      </c>
      <c r="N96" s="152" t="str">
        <f t="shared" ref="N96" si="104">IF(AND(D96="Молоко, молочные смеси, мороженое",L96&lt;=0.2),"Соответствует",IF(AND(D96="Сгущенное молоко",L96&lt;0.2),"Соответствует",IF(AND(D96="Масло 50%",L96&lt;=0.2),"Соответствует",IF(AND(D96="Масло 65, 67%",L96&lt;=0.2),"Соответствует",IF(AND(D96="Масло 70, 72,5%",L96&lt;=0.2),"Соответствует",IF(AND(D96="Масло 82,5, 84%",L96&lt;=0.2),"Соответствует",IF(AND(D96="Сыворотка, творог, коктейли, кисломолочные продукты",L96&lt;=0.2),"Соответствует",IF(AND(D96="Мясо, сыр",L96&lt;=0.5),"Соответствует",IF(AND(D96="Печень, мясо кролика",L96&lt;=0.5),"Соответствует","Не соответствует")))))))))</f>
        <v>Не соответствует</v>
      </c>
      <c r="O96" s="154"/>
    </row>
    <row r="97" spans="1:15">
      <c r="A97" s="163"/>
      <c r="B97" s="166"/>
      <c r="C97" s="167"/>
      <c r="D97" s="183"/>
      <c r="E97" s="184"/>
      <c r="F97" s="8">
        <v>0.61</v>
      </c>
      <c r="G97" s="18">
        <f t="shared" si="97"/>
        <v>0.2829969844583623</v>
      </c>
      <c r="H97" s="174"/>
      <c r="I97" s="19">
        <f t="shared" si="101"/>
        <v>16.373908807021127</v>
      </c>
      <c r="J97" s="147"/>
      <c r="K97" s="9">
        <f>(I97/1000)*J96</f>
        <v>0</v>
      </c>
      <c r="L97" s="149"/>
      <c r="M97" s="151"/>
      <c r="N97" s="153"/>
      <c r="O97" s="155"/>
    </row>
    <row r="98" spans="1:15">
      <c r="A98" s="162">
        <v>35</v>
      </c>
      <c r="B98" s="164"/>
      <c r="C98" s="165"/>
      <c r="D98" s="181"/>
      <c r="E98" s="182"/>
      <c r="F98" s="8">
        <v>0.61</v>
      </c>
      <c r="G98" s="18">
        <f t="shared" si="97"/>
        <v>0.2829969844583623</v>
      </c>
      <c r="H98" s="173">
        <f>IF(OR(F98="",F99=""),"",STDEV(F98:F99)/AVERAGE(F98:F99))</f>
        <v>0</v>
      </c>
      <c r="I98" s="19">
        <f t="shared" si="101"/>
        <v>16.373908807021127</v>
      </c>
      <c r="J98" s="146">
        <f t="shared" ref="J98" si="105">IF(D98="Молоко, молочные смеси, мороженое",20,IF(D98="Сгущенное молоко",80,IF(D98="Масло 50%",25,IF(D98="Масло 65, 67%",22.5,IF(D98="Масло 70, 72,5%",21.5,IF(D98="Масло 75,78%",20.5,IF(D98="Масло 82,5, 84%",19.5,IF(D98="Сыворотка, творог, коктейли, кисломолочные продукты",20,IF(D98="Мясо, сыр",50,IF(D98="Печень, мясо кролика",50,))))))))))</f>
        <v>0</v>
      </c>
      <c r="K98" s="9">
        <f>(I98/1000)*J98</f>
        <v>0</v>
      </c>
      <c r="L98" s="148">
        <f>AVERAGE(K98:K99)</f>
        <v>0</v>
      </c>
      <c r="M98" s="150" t="str">
        <f t="shared" ref="M98" si="106">IF(AND(D100="Молоко, молочные смеси, мороженое",L98&lt;=0.01),"&lt;",IF(AND(D100="Сгущенное молоко",L98&lt;=0.04),"&lt;",IF(AND(D100="Масло 50%",L98&lt;=0.01),"&lt;",IF(AND(D100="Масло 65, 67%",L98&lt;=0.01),"&lt;",IF(AND(D100="Масло 70, 72,5%",L98&lt;=0.01),"&lt;",IF(AND(D100="Сыворотка, творог, коктейли, кисломолочные продукты",L98&lt;=0.01),"&lt;",IF(AND(D100="Мясо, сыр",L98&lt;=0.025),"&lt;",IF(AND(D100="Печень, мясо кролика",L100&lt;=0.025),"&lt;","&gt;"))))))))</f>
        <v>&gt;</v>
      </c>
      <c r="N98" s="152" t="str">
        <f t="shared" ref="N98" si="107">IF(AND(D98="Молоко, молочные смеси, мороженое",L98&lt;=0.2),"Соответствует",IF(AND(D98="Сгущенное молоко",L98&lt;0.2),"Соответствует",IF(AND(D98="Масло 50%",L98&lt;=0.2),"Соответствует",IF(AND(D98="Масло 65, 67%",L98&lt;=0.2),"Соответствует",IF(AND(D98="Масло 70, 72,5%",L98&lt;=0.2),"Соответствует",IF(AND(D98="Масло 82,5, 84%",L98&lt;=0.2),"Соответствует",IF(AND(D98="Сыворотка, творог, коктейли, кисломолочные продукты",L98&lt;=0.2),"Соответствует",IF(AND(D98="Мясо, сыр",L98&lt;=0.5),"Соответствует",IF(AND(D98="Печень, мясо кролика",L98&lt;=0.5),"Соответствует","Не соответствует")))))))))</f>
        <v>Не соответствует</v>
      </c>
      <c r="O98" s="154"/>
    </row>
    <row r="99" spans="1:15">
      <c r="A99" s="163"/>
      <c r="B99" s="166"/>
      <c r="C99" s="167"/>
      <c r="D99" s="183"/>
      <c r="E99" s="184"/>
      <c r="F99" s="8">
        <v>0.61</v>
      </c>
      <c r="G99" s="18">
        <f t="shared" si="97"/>
        <v>0.2829969844583623</v>
      </c>
      <c r="H99" s="174"/>
      <c r="I99" s="19">
        <f t="shared" si="101"/>
        <v>16.373908807021127</v>
      </c>
      <c r="J99" s="147"/>
      <c r="K99" s="9">
        <f>(I99/1000)*J98</f>
        <v>0</v>
      </c>
      <c r="L99" s="149"/>
      <c r="M99" s="151"/>
      <c r="N99" s="153"/>
      <c r="O99" s="155"/>
    </row>
    <row r="100" spans="1:15">
      <c r="A100" s="162">
        <v>36</v>
      </c>
      <c r="B100" s="164"/>
      <c r="C100" s="165"/>
      <c r="D100" s="181"/>
      <c r="E100" s="182"/>
      <c r="F100" s="8">
        <v>0.61</v>
      </c>
      <c r="G100" s="18">
        <f t="shared" si="97"/>
        <v>0.2829969844583623</v>
      </c>
      <c r="H100" s="173">
        <f>IF(OR(F100="",F101=""),"",STDEV(F100:F101)/AVERAGE(F100:F101))</f>
        <v>0</v>
      </c>
      <c r="I100" s="19">
        <f t="shared" si="101"/>
        <v>16.373908807021127</v>
      </c>
      <c r="J100" s="146">
        <f t="shared" ref="J100" si="108">IF(D100="Молоко, молочные смеси, мороженое",20,IF(D100="Сгущенное молоко",80,IF(D100="Масло 50%",25,IF(D100="Масло 65, 67%",22.5,IF(D100="Масло 70, 72,5%",21.5,IF(D100="Масло 75,78%",20.5,IF(D100="Масло 82,5, 84%",19.5,IF(D100="Сыворотка, творог, коктейли, кисломолочные продукты",20,IF(D100="Мясо, сыр",50,IF(D100="Печень, мясо кролика",50,))))))))))</f>
        <v>0</v>
      </c>
      <c r="K100" s="9">
        <f>(I100/1000)*J100</f>
        <v>0</v>
      </c>
      <c r="L100" s="148">
        <f>AVERAGE(K100:K101)</f>
        <v>0</v>
      </c>
      <c r="M100" s="150" t="str">
        <f t="shared" ref="M100" si="109">IF(AND(D102="Молоко, молочные смеси, мороженое",L100&lt;=0.01),"&lt;",IF(AND(D102="Сгущенное молоко",L100&lt;=0.04),"&lt;",IF(AND(D102="Масло 50%",L100&lt;=0.01),"&lt;",IF(AND(D102="Масло 65, 67%",L100&lt;=0.01),"&lt;",IF(AND(D102="Масло 70, 72,5%",L100&lt;=0.01),"&lt;",IF(AND(D102="Сыворотка, творог, коктейли, кисломолочные продукты",L100&lt;=0.01),"&lt;",IF(AND(D102="Мясо, сыр",L100&lt;=0.025),"&lt;",IF(AND(D102="Печень, мясо кролика",L102&lt;=0.025),"&lt;","&gt;"))))))))</f>
        <v>&gt;</v>
      </c>
      <c r="N100" s="152" t="str">
        <f t="shared" ref="N100" si="110">IF(AND(D100="Молоко, молочные смеси, мороженое",L100&lt;=0.2),"Соответствует",IF(AND(D100="Сгущенное молоко",L100&lt;0.2),"Соответствует",IF(AND(D100="Масло 50%",L100&lt;=0.2),"Соответствует",IF(AND(D100="Масло 65, 67%",L100&lt;=0.2),"Соответствует",IF(AND(D100="Масло 70, 72,5%",L100&lt;=0.2),"Соответствует",IF(AND(D100="Масло 82,5, 84%",L100&lt;=0.2),"Соответствует",IF(AND(D100="Сыворотка, творог, коктейли, кисломолочные продукты",L100&lt;=0.2),"Соответствует",IF(AND(D100="Мясо, сыр",L100&lt;=0.5),"Соответствует",IF(AND(D100="Печень, мясо кролика",L100&lt;=0.5),"Соответствует","Не соответствует")))))))))</f>
        <v>Не соответствует</v>
      </c>
      <c r="O100" s="154"/>
    </row>
    <row r="101" spans="1:15">
      <c r="A101" s="163"/>
      <c r="B101" s="166"/>
      <c r="C101" s="167"/>
      <c r="D101" s="183"/>
      <c r="E101" s="184"/>
      <c r="F101" s="8">
        <v>0.61</v>
      </c>
      <c r="G101" s="18">
        <f t="shared" si="97"/>
        <v>0.2829969844583623</v>
      </c>
      <c r="H101" s="174"/>
      <c r="I101" s="19">
        <f t="shared" si="101"/>
        <v>16.373908807021127</v>
      </c>
      <c r="J101" s="147"/>
      <c r="K101" s="9">
        <f>(I101/1000)*J100</f>
        <v>0</v>
      </c>
      <c r="L101" s="149"/>
      <c r="M101" s="151"/>
      <c r="N101" s="153"/>
      <c r="O101" s="155"/>
    </row>
    <row r="102" spans="1:15">
      <c r="A102" s="162">
        <v>37</v>
      </c>
      <c r="B102" s="164"/>
      <c r="C102" s="165"/>
      <c r="D102" s="181"/>
      <c r="E102" s="182"/>
      <c r="F102" s="8">
        <v>0.61</v>
      </c>
      <c r="G102" s="18">
        <f t="shared" si="97"/>
        <v>0.2829969844583623</v>
      </c>
      <c r="H102" s="173">
        <f>IF(OR(F102="",F103=""),"",STDEV(F102:F103)/AVERAGE(F102:F103))</f>
        <v>0</v>
      </c>
      <c r="I102" s="19">
        <f t="shared" si="101"/>
        <v>16.373908807021127</v>
      </c>
      <c r="J102" s="146">
        <f t="shared" ref="J102" si="111">IF(D102="Молоко, молочные смеси, мороженое",20,IF(D102="Сгущенное молоко",80,IF(D102="Масло 50%",25,IF(D102="Масло 65, 67%",22.5,IF(D102="Масло 70, 72,5%",21.5,IF(D102="Масло 75,78%",20.5,IF(D102="Масло 82,5, 84%",19.5,IF(D102="Сыворотка, творог, коктейли, кисломолочные продукты",20,IF(D102="Мясо, сыр",50,IF(D102="Печень, мясо кролика",50,))))))))))</f>
        <v>0</v>
      </c>
      <c r="K102" s="9">
        <f>(I102/1000)*J102</f>
        <v>0</v>
      </c>
      <c r="L102" s="148">
        <f>AVERAGE(K102:K103)</f>
        <v>0</v>
      </c>
      <c r="M102" s="150" t="str">
        <f t="shared" ref="M102" si="112">IF(AND(D104="Молоко, молочные смеси, мороженое",L102&lt;=0.01),"&lt;",IF(AND(D104="Сгущенное молоко",L102&lt;=0.04),"&lt;",IF(AND(D104="Масло 50%",L102&lt;=0.01),"&lt;",IF(AND(D104="Масло 65, 67%",L102&lt;=0.01),"&lt;",IF(AND(D104="Масло 70, 72,5%",L102&lt;=0.01),"&lt;",IF(AND(D104="Сыворотка, творог, коктейли, кисломолочные продукты",L102&lt;=0.01),"&lt;",IF(AND(D104="Мясо, сыр",L102&lt;=0.025),"&lt;",IF(AND(D104="Печень, мясо кролика",L104&lt;=0.025),"&lt;","&gt;"))))))))</f>
        <v>&gt;</v>
      </c>
      <c r="N102" s="152" t="str">
        <f t="shared" ref="N102" si="113">IF(AND(D102="Молоко, молочные смеси, мороженое",L102&lt;=0.2),"Соответствует",IF(AND(D102="Сгущенное молоко",L102&lt;0.2),"Соответствует",IF(AND(D102="Масло 50%",L102&lt;=0.2),"Соответствует",IF(AND(D102="Масло 65, 67%",L102&lt;=0.2),"Соответствует",IF(AND(D102="Масло 70, 72,5%",L102&lt;=0.2),"Соответствует",IF(AND(D102="Масло 82,5, 84%",L102&lt;=0.2),"Соответствует",IF(AND(D102="Сыворотка, творог, коктейли, кисломолочные продукты",L102&lt;=0.2),"Соответствует",IF(AND(D102="Мясо, сыр",L102&lt;=0.5),"Соответствует",IF(AND(D102="Печень, мясо кролика",L102&lt;=0.5),"Соответствует","Не соответствует")))))))))</f>
        <v>Не соответствует</v>
      </c>
      <c r="O102" s="154"/>
    </row>
    <row r="103" spans="1:15">
      <c r="A103" s="163"/>
      <c r="B103" s="166"/>
      <c r="C103" s="167"/>
      <c r="D103" s="183"/>
      <c r="E103" s="184"/>
      <c r="F103" s="8">
        <v>0.61</v>
      </c>
      <c r="G103" s="18">
        <f t="shared" si="97"/>
        <v>0.2829969844583623</v>
      </c>
      <c r="H103" s="174"/>
      <c r="I103" s="19">
        <f t="shared" si="101"/>
        <v>16.373908807021127</v>
      </c>
      <c r="J103" s="147"/>
      <c r="K103" s="9">
        <f>(I103/1000)*J102</f>
        <v>0</v>
      </c>
      <c r="L103" s="149"/>
      <c r="M103" s="151"/>
      <c r="N103" s="153"/>
      <c r="O103" s="155"/>
    </row>
    <row r="104" spans="1:15">
      <c r="A104" s="162">
        <v>38</v>
      </c>
      <c r="B104" s="164"/>
      <c r="C104" s="165"/>
      <c r="D104" s="181"/>
      <c r="E104" s="182"/>
      <c r="F104" s="8">
        <v>0.61</v>
      </c>
      <c r="G104" s="18">
        <f t="shared" si="97"/>
        <v>0.2829969844583623</v>
      </c>
      <c r="H104" s="173">
        <f>IF(OR(F104="",F105=""),"",STDEV(F104:F105)/AVERAGE(F104:F105))</f>
        <v>0</v>
      </c>
      <c r="I104" s="19">
        <f t="shared" si="101"/>
        <v>16.373908807021127</v>
      </c>
      <c r="J104" s="146">
        <f t="shared" ref="J104" si="114">IF(D104="Молоко, молочные смеси, мороженое",20,IF(D104="Сгущенное молоко",80,IF(D104="Масло 50%",25,IF(D104="Масло 65, 67%",22.5,IF(D104="Масло 70, 72,5%",21.5,IF(D104="Масло 75,78%",20.5,IF(D104="Масло 82,5, 84%",19.5,IF(D104="Сыворотка, творог, коктейли, кисломолочные продукты",20,IF(D104="Мясо, сыр",50,IF(D104="Печень, мясо кролика",50,))))))))))</f>
        <v>0</v>
      </c>
      <c r="K104" s="9">
        <f>(I104/1000)*J104</f>
        <v>0</v>
      </c>
      <c r="L104" s="148">
        <f>AVERAGE(K104:K105)</f>
        <v>0</v>
      </c>
      <c r="M104" s="150" t="str">
        <f t="shared" ref="M104" si="115">IF(AND(D106="Молоко, молочные смеси, мороженое",L104&lt;=0.01),"&lt;",IF(AND(D106="Сгущенное молоко",L104&lt;=0.04),"&lt;",IF(AND(D106="Масло 50%",L104&lt;=0.01),"&lt;",IF(AND(D106="Масло 65, 67%",L104&lt;=0.01),"&lt;",IF(AND(D106="Масло 70, 72,5%",L104&lt;=0.01),"&lt;",IF(AND(D106="Сыворотка, творог, коктейли, кисломолочные продукты",L104&lt;=0.01),"&lt;",IF(AND(D106="Мясо, сыр",L104&lt;=0.025),"&lt;",IF(AND(D106="Печень, мясо кролика",L106&lt;=0.025),"&lt;","&gt;"))))))))</f>
        <v>&gt;</v>
      </c>
      <c r="N104" s="152" t="str">
        <f t="shared" ref="N104" si="116">IF(AND(D104="Молоко, молочные смеси, мороженое",L104&lt;=0.2),"Соответствует",IF(AND(D104="Сгущенное молоко",L104&lt;0.2),"Соответствует",IF(AND(D104="Масло 50%",L104&lt;=0.2),"Соответствует",IF(AND(D104="Масло 65, 67%",L104&lt;=0.2),"Соответствует",IF(AND(D104="Масло 70, 72,5%",L104&lt;=0.2),"Соответствует",IF(AND(D104="Масло 82,5, 84%",L104&lt;=0.2),"Соответствует",IF(AND(D104="Сыворотка, творог, коктейли, кисломолочные продукты",L104&lt;=0.2),"Соответствует",IF(AND(D104="Мясо, сыр",L104&lt;=0.5),"Соответствует",IF(AND(D104="Печень, мясо кролика",L104&lt;=0.5),"Соответствует","Не соответствует")))))))))</f>
        <v>Не соответствует</v>
      </c>
      <c r="O104" s="154"/>
    </row>
    <row r="105" spans="1:15">
      <c r="A105" s="163"/>
      <c r="B105" s="166"/>
      <c r="C105" s="167"/>
      <c r="D105" s="183"/>
      <c r="E105" s="184"/>
      <c r="F105" s="8">
        <v>0.61</v>
      </c>
      <c r="G105" s="18">
        <f t="shared" si="97"/>
        <v>0.2829969844583623</v>
      </c>
      <c r="H105" s="174"/>
      <c r="I105" s="19">
        <f t="shared" si="101"/>
        <v>16.373908807021127</v>
      </c>
      <c r="J105" s="147"/>
      <c r="K105" s="9">
        <f>(I105/1000)*J104</f>
        <v>0</v>
      </c>
      <c r="L105" s="149"/>
      <c r="M105" s="151"/>
      <c r="N105" s="153"/>
      <c r="O105" s="155"/>
    </row>
    <row r="106" spans="1:15">
      <c r="A106" s="162">
        <v>39</v>
      </c>
      <c r="B106" s="164"/>
      <c r="C106" s="165"/>
      <c r="D106" s="181"/>
      <c r="E106" s="182"/>
      <c r="F106" s="8">
        <v>0.61</v>
      </c>
      <c r="G106" s="18">
        <f t="shared" si="97"/>
        <v>0.2829969844583623</v>
      </c>
      <c r="H106" s="173">
        <f>IF(OR(F106="",F107=""),"",STDEV(F106:F107)/AVERAGE(F106:F107))</f>
        <v>0</v>
      </c>
      <c r="I106" s="19">
        <f t="shared" si="101"/>
        <v>16.373908807021127</v>
      </c>
      <c r="J106" s="146">
        <f t="shared" ref="J106" si="117">IF(D106="Молоко, молочные смеси, мороженое",20,IF(D106="Сгущенное молоко",80,IF(D106="Масло 50%",25,IF(D106="Масло 65, 67%",22.5,IF(D106="Масло 70, 72,5%",21.5,IF(D106="Масло 75,78%",20.5,IF(D106="Масло 82,5, 84%",19.5,IF(D106="Сыворотка, творог, коктейли, кисломолочные продукты",20,IF(D106="Мясо, сыр",50,IF(D106="Печень, мясо кролика",50,))))))))))</f>
        <v>0</v>
      </c>
      <c r="K106" s="9">
        <f>(I106/1000)*J106</f>
        <v>0</v>
      </c>
      <c r="L106" s="148">
        <f>AVERAGE(K106:K107)</f>
        <v>0</v>
      </c>
      <c r="M106" s="150" t="str">
        <f t="shared" ref="M106" si="118">IF(AND(D108="Молоко, молочные смеси, мороженое",L106&lt;=0.01),"&lt;",IF(AND(D108="Сгущенное молоко",L106&lt;=0.04),"&lt;",IF(AND(D108="Масло 50%",L106&lt;=0.01),"&lt;",IF(AND(D108="Масло 65, 67%",L106&lt;=0.01),"&lt;",IF(AND(D108="Масло 70, 72,5%",L106&lt;=0.01),"&lt;",IF(AND(D108="Сыворотка, творог, коктейли, кисломолочные продукты",L106&lt;=0.01),"&lt;",IF(AND(D108="Мясо, сыр",L106&lt;=0.025),"&lt;",IF(AND(D108="Печень, мясо кролика",L108&lt;=0.025),"&lt;","&gt;"))))))))</f>
        <v>&gt;</v>
      </c>
      <c r="N106" s="152" t="str">
        <f t="shared" ref="N106" si="119">IF(AND(D106="Молоко, молочные смеси, мороженое",L106&lt;=0.2),"Соответствует",IF(AND(D106="Сгущенное молоко",L106&lt;0.2),"Соответствует",IF(AND(D106="Масло 50%",L106&lt;=0.2),"Соответствует",IF(AND(D106="Масло 65, 67%",L106&lt;=0.2),"Соответствует",IF(AND(D106="Масло 70, 72,5%",L106&lt;=0.2),"Соответствует",IF(AND(D106="Масло 82,5, 84%",L106&lt;=0.2),"Соответствует",IF(AND(D106="Сыворотка, творог, коктейли, кисломолочные продукты",L106&lt;=0.2),"Соответствует",IF(AND(D106="Мясо, сыр",L106&lt;=0.5),"Соответствует",IF(AND(D106="Печень, мясо кролика",L106&lt;=0.5),"Соответствует","Не соответствует")))))))))</f>
        <v>Не соответствует</v>
      </c>
      <c r="O106" s="154"/>
    </row>
    <row r="107" spans="1:15">
      <c r="A107" s="163"/>
      <c r="B107" s="166"/>
      <c r="C107" s="167"/>
      <c r="D107" s="183"/>
      <c r="E107" s="184"/>
      <c r="F107" s="8">
        <v>0.61</v>
      </c>
      <c r="G107" s="18">
        <f t="shared" si="97"/>
        <v>0.2829969844583623</v>
      </c>
      <c r="H107" s="174"/>
      <c r="I107" s="19">
        <f t="shared" si="101"/>
        <v>16.373908807021127</v>
      </c>
      <c r="J107" s="147"/>
      <c r="K107" s="9">
        <f>(I107/1000)*J106</f>
        <v>0</v>
      </c>
      <c r="L107" s="149"/>
      <c r="M107" s="151"/>
      <c r="N107" s="153"/>
      <c r="O107" s="155"/>
    </row>
    <row r="108" spans="1:15">
      <c r="A108" s="162">
        <v>40</v>
      </c>
      <c r="B108" s="164"/>
      <c r="C108" s="165"/>
      <c r="D108" s="181"/>
      <c r="E108" s="182"/>
      <c r="F108" s="8">
        <v>0.61</v>
      </c>
      <c r="G108" s="18">
        <f t="shared" si="97"/>
        <v>0.2829969844583623</v>
      </c>
      <c r="H108" s="173">
        <f>IF(OR(F108="",F109=""),"",STDEV(F108:F109)/AVERAGE(F108:F109))</f>
        <v>0</v>
      </c>
      <c r="I108" s="19">
        <f t="shared" si="101"/>
        <v>16.373908807021127</v>
      </c>
      <c r="J108" s="146">
        <f t="shared" ref="J108" si="120">IF(D108="Молоко, молочные смеси, мороженое",20,IF(D108="Сгущенное молоко",80,IF(D108="Масло 50%",25,IF(D108="Масло 65, 67%",22.5,IF(D108="Масло 70, 72,5%",21.5,IF(D108="Масло 75,78%",20.5,IF(D108="Масло 82,5, 84%",19.5,IF(D108="Сыворотка, творог, коктейли, кисломолочные продукты",20,IF(D108="Мясо, сыр",50,IF(D108="Печень, мясо кролика",50,))))))))))</f>
        <v>0</v>
      </c>
      <c r="K108" s="9">
        <f>(I108/1000)*J108</f>
        <v>0</v>
      </c>
      <c r="L108" s="148">
        <f>AVERAGE(K108:K109)</f>
        <v>0</v>
      </c>
      <c r="M108" s="150" t="str">
        <f t="shared" ref="M108" si="121">IF(AND(D110="Молоко, молочные смеси, мороженое",L108&lt;=0.01),"&lt;",IF(AND(D110="Сгущенное молоко",L108&lt;=0.04),"&lt;",IF(AND(D110="Масло 50%",L108&lt;=0.01),"&lt;",IF(AND(D110="Масло 65, 67%",L108&lt;=0.01),"&lt;",IF(AND(D110="Масло 70, 72,5%",L108&lt;=0.01),"&lt;",IF(AND(D110="Сыворотка, творог, коктейли, кисломолочные продукты",L108&lt;=0.01),"&lt;",IF(AND(D110="Мясо, сыр",L108&lt;=0.025),"&lt;",IF(AND(D110="Печень, мясо кролика",L110&lt;=0.025),"&lt;","&gt;"))))))))</f>
        <v>&gt;</v>
      </c>
      <c r="N108" s="152" t="str">
        <f t="shared" ref="N108" si="122">IF(AND(D108="Молоко, молочные смеси, мороженое",L108&lt;=0.2),"Соответствует",IF(AND(D108="Сгущенное молоко",L108&lt;0.2),"Соответствует",IF(AND(D108="Масло 50%",L108&lt;=0.2),"Соответствует",IF(AND(D108="Масло 65, 67%",L108&lt;=0.2),"Соответствует",IF(AND(D108="Масло 70, 72,5%",L108&lt;=0.2),"Соответствует",IF(AND(D108="Масло 82,5, 84%",L108&lt;=0.2),"Соответствует",IF(AND(D108="Сыворотка, творог, коктейли, кисломолочные продукты",L108&lt;=0.2),"Соответствует",IF(AND(D108="Мясо, сыр",L108&lt;=0.5),"Соответствует",IF(AND(D108="Печень, мясо кролика",L108&lt;=0.5),"Соответствует","Не соответствует")))))))))</f>
        <v>Не соответствует</v>
      </c>
      <c r="O108" s="154"/>
    </row>
    <row r="109" spans="1:15">
      <c r="A109" s="163"/>
      <c r="B109" s="166"/>
      <c r="C109" s="167"/>
      <c r="D109" s="183"/>
      <c r="E109" s="184"/>
      <c r="F109" s="8">
        <v>0.61</v>
      </c>
      <c r="G109" s="18">
        <f t="shared" si="97"/>
        <v>0.2829969844583623</v>
      </c>
      <c r="H109" s="174"/>
      <c r="I109" s="19">
        <f t="shared" si="101"/>
        <v>16.373908807021127</v>
      </c>
      <c r="J109" s="147"/>
      <c r="K109" s="9">
        <f>(I109/1000)*J108</f>
        <v>0</v>
      </c>
      <c r="L109" s="149"/>
      <c r="M109" s="151"/>
      <c r="N109" s="153"/>
      <c r="O109" s="155"/>
    </row>
    <row r="110" spans="1:15">
      <c r="A110" s="162">
        <v>41</v>
      </c>
      <c r="B110" s="164"/>
      <c r="C110" s="165"/>
      <c r="D110" s="181"/>
      <c r="E110" s="182"/>
      <c r="F110" s="8">
        <v>0.61</v>
      </c>
      <c r="G110" s="18">
        <f t="shared" si="97"/>
        <v>0.2829969844583623</v>
      </c>
      <c r="H110" s="173">
        <f>IF(OR(F110="",F111=""),"",STDEV(F110:F111)/AVERAGE(F110:F111))</f>
        <v>0</v>
      </c>
      <c r="I110" s="19">
        <f t="shared" si="101"/>
        <v>16.373908807021127</v>
      </c>
      <c r="J110" s="146">
        <f t="shared" ref="J110" si="123">IF(D110="Молоко, молочные смеси, мороженое",20,IF(D110="Сгущенное молоко",80,IF(D110="Масло 50%",25,IF(D110="Масло 65, 67%",22.5,IF(D110="Масло 70, 72,5%",21.5,IF(D110="Масло 75,78%",20.5,IF(D110="Масло 82,5, 84%",19.5,IF(D110="Сыворотка, творог, коктейли, кисломолочные продукты",20,IF(D110="Мясо, сыр",50,IF(D110="Печень, мясо кролика",50,))))))))))</f>
        <v>0</v>
      </c>
      <c r="K110" s="9">
        <f>(I110/1000)*J110</f>
        <v>0</v>
      </c>
      <c r="L110" s="148">
        <f>AVERAGE(K110:K111)</f>
        <v>0</v>
      </c>
      <c r="M110" s="150" t="str">
        <f t="shared" ref="M110" si="124">IF(AND(D112="Молоко, молочные смеси, мороженое",L110&lt;=0.01),"&lt;",IF(AND(D112="Сгущенное молоко",L110&lt;=0.04),"&lt;",IF(AND(D112="Масло 50%",L110&lt;=0.01),"&lt;",IF(AND(D112="Масло 65, 67%",L110&lt;=0.01),"&lt;",IF(AND(D112="Масло 70, 72,5%",L110&lt;=0.01),"&lt;",IF(AND(D112="Сыворотка, творог, коктейли, кисломолочные продукты",L110&lt;=0.01),"&lt;",IF(AND(D112="Мясо, сыр",L110&lt;=0.025),"&lt;",IF(AND(D112="Печень, мясо кролика",L112&lt;=0.025),"&lt;","&gt;"))))))))</f>
        <v>&gt;</v>
      </c>
      <c r="N110" s="152" t="str">
        <f t="shared" ref="N110" si="125">IF(AND(D110="Молоко, молочные смеси, мороженое",L110&lt;=0.2),"Соответствует",IF(AND(D110="Сгущенное молоко",L110&lt;0.2),"Соответствует",IF(AND(D110="Масло 50%",L110&lt;=0.2),"Соответствует",IF(AND(D110="Масло 65, 67%",L110&lt;=0.2),"Соответствует",IF(AND(D110="Масло 70, 72,5%",L110&lt;=0.2),"Соответствует",IF(AND(D110="Масло 82,5, 84%",L110&lt;=0.2),"Соответствует",IF(AND(D110="Сыворотка, творог, коктейли, кисломолочные продукты",L110&lt;=0.2),"Соответствует",IF(AND(D110="Мясо, сыр",L110&lt;=0.5),"Соответствует",IF(AND(D110="Печень, мясо кролика",L110&lt;=0.5),"Соответствует","Не соответствует")))))))))</f>
        <v>Не соответствует</v>
      </c>
      <c r="O110" s="154"/>
    </row>
    <row r="111" spans="1:15">
      <c r="A111" s="163"/>
      <c r="B111" s="166"/>
      <c r="C111" s="167"/>
      <c r="D111" s="183"/>
      <c r="E111" s="184"/>
      <c r="F111" s="8">
        <v>0.61</v>
      </c>
      <c r="G111" s="18">
        <f t="shared" si="97"/>
        <v>0.2829969844583623</v>
      </c>
      <c r="H111" s="174"/>
      <c r="I111" s="19">
        <f t="shared" si="101"/>
        <v>16.373908807021127</v>
      </c>
      <c r="J111" s="147"/>
      <c r="K111" s="9">
        <f>(I111/1000)*J110</f>
        <v>0</v>
      </c>
      <c r="L111" s="149"/>
      <c r="M111" s="151"/>
      <c r="N111" s="153"/>
      <c r="O111" s="155"/>
    </row>
    <row r="112" spans="1:15">
      <c r="A112" s="162">
        <v>42</v>
      </c>
      <c r="B112" s="164"/>
      <c r="C112" s="165"/>
      <c r="D112" s="181"/>
      <c r="E112" s="182"/>
      <c r="F112" s="8">
        <v>0.88800000000000001</v>
      </c>
      <c r="G112" s="18">
        <f t="shared" si="97"/>
        <v>0.41196938065414057</v>
      </c>
      <c r="H112" s="173">
        <f>IF(OR(F112="",F113=""),"",STDEV(F112:F113)/AVERAGE(F112:F113))</f>
        <v>0.28335210952545087</v>
      </c>
      <c r="I112" s="19">
        <f t="shared" si="101"/>
        <v>7.7679528335188577</v>
      </c>
      <c r="J112" s="146">
        <f t="shared" ref="J112" si="126">IF(D112="Молоко, молочные смеси, мороженое",20,IF(D112="Сгущенное молоко",80,IF(D112="Масло 50%",25,IF(D112="Масло 65, 67%",22.5,IF(D112="Масло 70, 72,5%",21.5,IF(D112="Масло 75,78%",20.5,IF(D112="Масло 82,5, 84%",19.5,IF(D112="Сыворотка, творог, коктейли, кисломолочные продукты",20,IF(D112="Мясо, сыр",50,IF(D112="Печень, мясо кролика",50,))))))))))</f>
        <v>0</v>
      </c>
      <c r="K112" s="9">
        <f>(I112/1000)*J112</f>
        <v>0</v>
      </c>
      <c r="L112" s="148">
        <f>AVERAGE(K112:K113)</f>
        <v>0</v>
      </c>
      <c r="M112" s="150" t="str">
        <f t="shared" ref="M112" si="127">IF(AND(D114="Молоко, молочные смеси, мороженое",L112&lt;=0.01),"&lt;",IF(AND(D114="Сгущенное молоко",L112&lt;=0.04),"&lt;",IF(AND(D114="Масло 50%",L112&lt;=0.01),"&lt;",IF(AND(D114="Масло 65, 67%",L112&lt;=0.01),"&lt;",IF(AND(D114="Масло 70, 72,5%",L112&lt;=0.01),"&lt;",IF(AND(D114="Сыворотка, творог, коктейли, кисломолочные продукты",L112&lt;=0.01),"&lt;",IF(AND(D114="Мясо, сыр",L112&lt;=0.025),"&lt;",IF(AND(D114="Печень, мясо кролика",L114&lt;=0.025),"&lt;","&gt;"))))))))</f>
        <v>&gt;</v>
      </c>
      <c r="N112" s="152" t="str">
        <f t="shared" ref="N112" si="128">IF(AND(D112="Молоко, молочные смеси, мороженое",L112&lt;=0.2),"Соответствует",IF(AND(D112="Сгущенное молоко",L112&lt;0.2),"Соответствует",IF(AND(D112="Масло 50%",L112&lt;=0.2),"Соответствует",IF(AND(D112="Масло 65, 67%",L112&lt;=0.2),"Соответствует",IF(AND(D112="Масло 70, 72,5%",L112&lt;=0.2),"Соответствует",IF(AND(D112="Масло 82,5, 84%",L112&lt;=0.2),"Соответствует",IF(AND(D112="Сыворотка, творог, коктейли, кисломолочные продукты",L112&lt;=0.2),"Соответствует",IF(AND(D112="Мясо, сыр",L112&lt;=0.5),"Соответствует",IF(AND(D112="Печень, мясо кролика",L112&lt;=0.5),"Соответствует","Не соответствует")))))))))</f>
        <v>Не соответствует</v>
      </c>
      <c r="O112" s="154"/>
    </row>
    <row r="113" spans="1:15">
      <c r="A113" s="163"/>
      <c r="B113" s="166"/>
      <c r="C113" s="167"/>
      <c r="D113" s="183"/>
      <c r="E113" s="184"/>
      <c r="F113" s="8">
        <v>1.333</v>
      </c>
      <c r="G113" s="18">
        <f t="shared" si="97"/>
        <v>0.61841800046392947</v>
      </c>
      <c r="H113" s="174"/>
      <c r="I113" s="19">
        <f t="shared" si="101"/>
        <v>2.9679115457338718</v>
      </c>
      <c r="J113" s="147"/>
      <c r="K113" s="9">
        <f>(I113/1000)*J112</f>
        <v>0</v>
      </c>
      <c r="L113" s="149"/>
      <c r="M113" s="151"/>
      <c r="N113" s="153"/>
      <c r="O113" s="155"/>
    </row>
  </sheetData>
  <mergeCells count="395">
    <mergeCell ref="L112:L113"/>
    <mergeCell ref="M112:M113"/>
    <mergeCell ref="N112:N113"/>
    <mergeCell ref="O112:O113"/>
    <mergeCell ref="A112:A113"/>
    <mergeCell ref="B112:C113"/>
    <mergeCell ref="D112:E113"/>
    <mergeCell ref="H112:H113"/>
    <mergeCell ref="J112:J113"/>
    <mergeCell ref="L108:L109"/>
    <mergeCell ref="M108:M109"/>
    <mergeCell ref="N108:N109"/>
    <mergeCell ref="O108:O109"/>
    <mergeCell ref="A110:A111"/>
    <mergeCell ref="B110:C111"/>
    <mergeCell ref="D110:E111"/>
    <mergeCell ref="H110:H111"/>
    <mergeCell ref="J110:J111"/>
    <mergeCell ref="L110:L111"/>
    <mergeCell ref="M110:M111"/>
    <mergeCell ref="N110:N111"/>
    <mergeCell ref="O110:O111"/>
    <mergeCell ref="A108:A109"/>
    <mergeCell ref="B108:C109"/>
    <mergeCell ref="D108:E109"/>
    <mergeCell ref="H108:H109"/>
    <mergeCell ref="J108:J109"/>
    <mergeCell ref="L104:L105"/>
    <mergeCell ref="M104:M105"/>
    <mergeCell ref="N104:N105"/>
    <mergeCell ref="O104:O105"/>
    <mergeCell ref="A106:A107"/>
    <mergeCell ref="B106:C107"/>
    <mergeCell ref="D106:E107"/>
    <mergeCell ref="H106:H107"/>
    <mergeCell ref="J106:J107"/>
    <mergeCell ref="L106:L107"/>
    <mergeCell ref="M106:M107"/>
    <mergeCell ref="N106:N107"/>
    <mergeCell ref="O106:O107"/>
    <mergeCell ref="A104:A105"/>
    <mergeCell ref="B104:C105"/>
    <mergeCell ref="D104:E105"/>
    <mergeCell ref="H104:H105"/>
    <mergeCell ref="J104:J105"/>
    <mergeCell ref="L100:L101"/>
    <mergeCell ref="M100:M101"/>
    <mergeCell ref="N100:N101"/>
    <mergeCell ref="O100:O101"/>
    <mergeCell ref="A102:A103"/>
    <mergeCell ref="B102:C103"/>
    <mergeCell ref="D102:E103"/>
    <mergeCell ref="H102:H103"/>
    <mergeCell ref="J102:J103"/>
    <mergeCell ref="L102:L103"/>
    <mergeCell ref="M102:M103"/>
    <mergeCell ref="N102:N103"/>
    <mergeCell ref="O102:O103"/>
    <mergeCell ref="A100:A101"/>
    <mergeCell ref="B100:C101"/>
    <mergeCell ref="D100:E101"/>
    <mergeCell ref="H100:H101"/>
    <mergeCell ref="J100:J101"/>
    <mergeCell ref="L96:L97"/>
    <mergeCell ref="M96:M97"/>
    <mergeCell ref="N96:N97"/>
    <mergeCell ref="O96:O97"/>
    <mergeCell ref="A98:A99"/>
    <mergeCell ref="B98:C99"/>
    <mergeCell ref="D98:E99"/>
    <mergeCell ref="H98:H99"/>
    <mergeCell ref="J98:J99"/>
    <mergeCell ref="L98:L99"/>
    <mergeCell ref="M98:M99"/>
    <mergeCell ref="N98:N99"/>
    <mergeCell ref="O98:O99"/>
    <mergeCell ref="A96:A97"/>
    <mergeCell ref="B96:C97"/>
    <mergeCell ref="D96:E97"/>
    <mergeCell ref="H96:H97"/>
    <mergeCell ref="J96:J97"/>
    <mergeCell ref="L92:L93"/>
    <mergeCell ref="M92:M93"/>
    <mergeCell ref="N92:N93"/>
    <mergeCell ref="O92:O93"/>
    <mergeCell ref="A94:A95"/>
    <mergeCell ref="B94:C95"/>
    <mergeCell ref="D94:E95"/>
    <mergeCell ref="H94:H95"/>
    <mergeCell ref="J94:J95"/>
    <mergeCell ref="L94:L95"/>
    <mergeCell ref="M94:M95"/>
    <mergeCell ref="N94:N95"/>
    <mergeCell ref="O94:O95"/>
    <mergeCell ref="A92:A93"/>
    <mergeCell ref="B92:C93"/>
    <mergeCell ref="D92:E93"/>
    <mergeCell ref="H92:H93"/>
    <mergeCell ref="J92:J93"/>
    <mergeCell ref="L88:L89"/>
    <mergeCell ref="M88:M89"/>
    <mergeCell ref="N88:N89"/>
    <mergeCell ref="O88:O89"/>
    <mergeCell ref="A90:A91"/>
    <mergeCell ref="B90:C91"/>
    <mergeCell ref="D90:E91"/>
    <mergeCell ref="H90:H91"/>
    <mergeCell ref="J90:J91"/>
    <mergeCell ref="L90:L91"/>
    <mergeCell ref="M90:M91"/>
    <mergeCell ref="N90:N91"/>
    <mergeCell ref="O90:O91"/>
    <mergeCell ref="A88:A89"/>
    <mergeCell ref="B88:C89"/>
    <mergeCell ref="D88:E89"/>
    <mergeCell ref="H88:H89"/>
    <mergeCell ref="J88:J89"/>
    <mergeCell ref="L84:L85"/>
    <mergeCell ref="M84:M85"/>
    <mergeCell ref="N84:N85"/>
    <mergeCell ref="O84:O85"/>
    <mergeCell ref="A86:A87"/>
    <mergeCell ref="B86:C87"/>
    <mergeCell ref="D86:E87"/>
    <mergeCell ref="H86:H87"/>
    <mergeCell ref="J86:J87"/>
    <mergeCell ref="L86:L87"/>
    <mergeCell ref="M86:M87"/>
    <mergeCell ref="N86:N87"/>
    <mergeCell ref="O86:O87"/>
    <mergeCell ref="A84:A85"/>
    <mergeCell ref="B84:C85"/>
    <mergeCell ref="D84:E85"/>
    <mergeCell ref="H84:H85"/>
    <mergeCell ref="J84:J85"/>
    <mergeCell ref="L80:L81"/>
    <mergeCell ref="M80:M81"/>
    <mergeCell ref="N80:N81"/>
    <mergeCell ref="O80:O81"/>
    <mergeCell ref="A82:A83"/>
    <mergeCell ref="B82:C83"/>
    <mergeCell ref="D82:E83"/>
    <mergeCell ref="H82:H83"/>
    <mergeCell ref="J82:J83"/>
    <mergeCell ref="L82:L83"/>
    <mergeCell ref="M82:M83"/>
    <mergeCell ref="N82:N83"/>
    <mergeCell ref="O82:O83"/>
    <mergeCell ref="A80:A81"/>
    <mergeCell ref="B80:C81"/>
    <mergeCell ref="D80:E81"/>
    <mergeCell ref="H80:H81"/>
    <mergeCell ref="J80:J81"/>
    <mergeCell ref="L76:L77"/>
    <mergeCell ref="M76:M77"/>
    <mergeCell ref="N76:N77"/>
    <mergeCell ref="O76:O77"/>
    <mergeCell ref="A78:A79"/>
    <mergeCell ref="B78:C79"/>
    <mergeCell ref="D78:E79"/>
    <mergeCell ref="H78:H79"/>
    <mergeCell ref="J78:J79"/>
    <mergeCell ref="L78:L79"/>
    <mergeCell ref="M78:M79"/>
    <mergeCell ref="N78:N79"/>
    <mergeCell ref="O78:O79"/>
    <mergeCell ref="A76:A77"/>
    <mergeCell ref="B76:C77"/>
    <mergeCell ref="D76:E77"/>
    <mergeCell ref="H76:H77"/>
    <mergeCell ref="J76:J77"/>
    <mergeCell ref="L72:L73"/>
    <mergeCell ref="M72:M73"/>
    <mergeCell ref="N72:N73"/>
    <mergeCell ref="O72:O73"/>
    <mergeCell ref="A74:A75"/>
    <mergeCell ref="B74:C75"/>
    <mergeCell ref="D74:E75"/>
    <mergeCell ref="H74:H75"/>
    <mergeCell ref="J74:J75"/>
    <mergeCell ref="L74:L75"/>
    <mergeCell ref="M74:M75"/>
    <mergeCell ref="N74:N75"/>
    <mergeCell ref="O74:O75"/>
    <mergeCell ref="A72:A73"/>
    <mergeCell ref="B72:C73"/>
    <mergeCell ref="D72:E73"/>
    <mergeCell ref="H72:H73"/>
    <mergeCell ref="J72:J73"/>
    <mergeCell ref="L68:L69"/>
    <mergeCell ref="M68:M69"/>
    <mergeCell ref="N68:N69"/>
    <mergeCell ref="O68:O69"/>
    <mergeCell ref="A70:A71"/>
    <mergeCell ref="B70:C71"/>
    <mergeCell ref="D70:E71"/>
    <mergeCell ref="H70:H71"/>
    <mergeCell ref="J70:J71"/>
    <mergeCell ref="L70:L71"/>
    <mergeCell ref="M70:M71"/>
    <mergeCell ref="N70:N71"/>
    <mergeCell ref="O70:O71"/>
    <mergeCell ref="A68:A69"/>
    <mergeCell ref="B68:C69"/>
    <mergeCell ref="D68:E69"/>
    <mergeCell ref="H68:H69"/>
    <mergeCell ref="J68:J69"/>
    <mergeCell ref="L64:L65"/>
    <mergeCell ref="M64:M65"/>
    <mergeCell ref="N64:N65"/>
    <mergeCell ref="O64:O65"/>
    <mergeCell ref="A66:A67"/>
    <mergeCell ref="B66:C67"/>
    <mergeCell ref="D66:E67"/>
    <mergeCell ref="H66:H67"/>
    <mergeCell ref="J66:J67"/>
    <mergeCell ref="L66:L67"/>
    <mergeCell ref="M66:M67"/>
    <mergeCell ref="N66:N67"/>
    <mergeCell ref="O66:O67"/>
    <mergeCell ref="A64:A65"/>
    <mergeCell ref="B64:C65"/>
    <mergeCell ref="D64:E65"/>
    <mergeCell ref="H64:H65"/>
    <mergeCell ref="J64:J65"/>
    <mergeCell ref="L60:L61"/>
    <mergeCell ref="M60:M61"/>
    <mergeCell ref="N60:N61"/>
    <mergeCell ref="O60:O61"/>
    <mergeCell ref="A62:A63"/>
    <mergeCell ref="B62:C63"/>
    <mergeCell ref="D62:E63"/>
    <mergeCell ref="H62:H63"/>
    <mergeCell ref="J62:J63"/>
    <mergeCell ref="L62:L63"/>
    <mergeCell ref="M62:M63"/>
    <mergeCell ref="N62:N63"/>
    <mergeCell ref="O62:O63"/>
    <mergeCell ref="A60:A61"/>
    <mergeCell ref="B60:C61"/>
    <mergeCell ref="D60:E61"/>
    <mergeCell ref="H60:H61"/>
    <mergeCell ref="J60:J61"/>
    <mergeCell ref="L56:L57"/>
    <mergeCell ref="M56:M57"/>
    <mergeCell ref="N56:N57"/>
    <mergeCell ref="O56:O57"/>
    <mergeCell ref="A58:A59"/>
    <mergeCell ref="B58:C59"/>
    <mergeCell ref="D58:E59"/>
    <mergeCell ref="H58:H59"/>
    <mergeCell ref="J58:J59"/>
    <mergeCell ref="L58:L59"/>
    <mergeCell ref="M58:M59"/>
    <mergeCell ref="N58:N59"/>
    <mergeCell ref="O58:O59"/>
    <mergeCell ref="A56:A57"/>
    <mergeCell ref="B56:C57"/>
    <mergeCell ref="D56:E57"/>
    <mergeCell ref="H56:H57"/>
    <mergeCell ref="J56:J57"/>
    <mergeCell ref="L52:L53"/>
    <mergeCell ref="M52:M53"/>
    <mergeCell ref="N52:N53"/>
    <mergeCell ref="O52:O53"/>
    <mergeCell ref="A54:A55"/>
    <mergeCell ref="B54:C55"/>
    <mergeCell ref="D54:E55"/>
    <mergeCell ref="H54:H55"/>
    <mergeCell ref="J54:J55"/>
    <mergeCell ref="L54:L55"/>
    <mergeCell ref="M54:M55"/>
    <mergeCell ref="N54:N55"/>
    <mergeCell ref="O54:O55"/>
    <mergeCell ref="A52:A53"/>
    <mergeCell ref="B52:C53"/>
    <mergeCell ref="D52:E53"/>
    <mergeCell ref="H52:H53"/>
    <mergeCell ref="J52:J53"/>
    <mergeCell ref="L48:L49"/>
    <mergeCell ref="M48:M49"/>
    <mergeCell ref="N48:N49"/>
    <mergeCell ref="O48:O49"/>
    <mergeCell ref="A50:A51"/>
    <mergeCell ref="B50:C51"/>
    <mergeCell ref="D50:E51"/>
    <mergeCell ref="H50:H51"/>
    <mergeCell ref="J50:J51"/>
    <mergeCell ref="L50:L51"/>
    <mergeCell ref="M50:M51"/>
    <mergeCell ref="N50:N51"/>
    <mergeCell ref="O50:O51"/>
    <mergeCell ref="A48:A49"/>
    <mergeCell ref="B48:C49"/>
    <mergeCell ref="D48:E49"/>
    <mergeCell ref="H48:H49"/>
    <mergeCell ref="J48:J49"/>
    <mergeCell ref="L44:L45"/>
    <mergeCell ref="M44:M45"/>
    <mergeCell ref="N44:N45"/>
    <mergeCell ref="O44:O45"/>
    <mergeCell ref="A46:A47"/>
    <mergeCell ref="B46:C47"/>
    <mergeCell ref="D46:E47"/>
    <mergeCell ref="H46:H47"/>
    <mergeCell ref="J46:J47"/>
    <mergeCell ref="L46:L47"/>
    <mergeCell ref="M46:M47"/>
    <mergeCell ref="N46:N47"/>
    <mergeCell ref="O46:O47"/>
    <mergeCell ref="A44:A45"/>
    <mergeCell ref="B44:C45"/>
    <mergeCell ref="D44:E45"/>
    <mergeCell ref="H44:H45"/>
    <mergeCell ref="J44:J45"/>
    <mergeCell ref="L40:L41"/>
    <mergeCell ref="M40:M41"/>
    <mergeCell ref="N40:N41"/>
    <mergeCell ref="O40:O41"/>
    <mergeCell ref="A42:A43"/>
    <mergeCell ref="B42:C43"/>
    <mergeCell ref="D42:E43"/>
    <mergeCell ref="H42:H43"/>
    <mergeCell ref="J42:J43"/>
    <mergeCell ref="L42:L43"/>
    <mergeCell ref="M42:M43"/>
    <mergeCell ref="N42:N43"/>
    <mergeCell ref="O42:O43"/>
    <mergeCell ref="A40:A41"/>
    <mergeCell ref="B40:C41"/>
    <mergeCell ref="D40:E41"/>
    <mergeCell ref="H40:H41"/>
    <mergeCell ref="J40:J41"/>
    <mergeCell ref="L36:L37"/>
    <mergeCell ref="M36:M37"/>
    <mergeCell ref="N36:N37"/>
    <mergeCell ref="O36:O37"/>
    <mergeCell ref="A38:A39"/>
    <mergeCell ref="B38:C39"/>
    <mergeCell ref="D38:E39"/>
    <mergeCell ref="H38:H39"/>
    <mergeCell ref="J38:J39"/>
    <mergeCell ref="L38:L39"/>
    <mergeCell ref="M38:M39"/>
    <mergeCell ref="N38:N39"/>
    <mergeCell ref="O38:O39"/>
    <mergeCell ref="A36:A37"/>
    <mergeCell ref="B36:C37"/>
    <mergeCell ref="D36:E37"/>
    <mergeCell ref="H36:H37"/>
    <mergeCell ref="J36:J37"/>
    <mergeCell ref="L32:L33"/>
    <mergeCell ref="M32:M33"/>
    <mergeCell ref="N32:N33"/>
    <mergeCell ref="O32:O33"/>
    <mergeCell ref="A34:A35"/>
    <mergeCell ref="B34:C35"/>
    <mergeCell ref="D34:E35"/>
    <mergeCell ref="H34:H35"/>
    <mergeCell ref="J34:J35"/>
    <mergeCell ref="L34:L35"/>
    <mergeCell ref="M34:M35"/>
    <mergeCell ref="N34:N35"/>
    <mergeCell ref="O34:O35"/>
    <mergeCell ref="A32:A33"/>
    <mergeCell ref="B32:C33"/>
    <mergeCell ref="D32:E33"/>
    <mergeCell ref="H32:H33"/>
    <mergeCell ref="J32:J33"/>
    <mergeCell ref="A1:D1"/>
    <mergeCell ref="E1:I1"/>
    <mergeCell ref="A4:I4"/>
    <mergeCell ref="A6:B6"/>
    <mergeCell ref="C6:I6"/>
    <mergeCell ref="A7:B7"/>
    <mergeCell ref="C7:I7"/>
    <mergeCell ref="D30:E31"/>
    <mergeCell ref="A3:I3"/>
    <mergeCell ref="O3:Q3"/>
    <mergeCell ref="J30:J31"/>
    <mergeCell ref="L30:L31"/>
    <mergeCell ref="M30:M31"/>
    <mergeCell ref="N30:N31"/>
    <mergeCell ref="O30:O31"/>
    <mergeCell ref="A8:B8"/>
    <mergeCell ref="C8:I8"/>
    <mergeCell ref="A9:B9"/>
    <mergeCell ref="C9:I9"/>
    <mergeCell ref="B29:C29"/>
    <mergeCell ref="A30:A31"/>
    <mergeCell ref="B30:C31"/>
    <mergeCell ref="D29:E29"/>
    <mergeCell ref="A12:C12"/>
    <mergeCell ref="D12:E12"/>
    <mergeCell ref="H30:H31"/>
  </mergeCells>
  <dataValidations count="1">
    <dataValidation type="list" allowBlank="1" showInputMessage="1" showErrorMessage="1" sqref="D30:E113" xr:uid="{00000000-0002-0000-0000-000000000000}">
      <formula1>Матрицы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AA217"/>
  <sheetViews>
    <sheetView showGridLines="0" topLeftCell="A16" zoomScaleNormal="100" workbookViewId="0">
      <selection activeCell="Q25" sqref="Q25:R26"/>
    </sheetView>
  </sheetViews>
  <sheetFormatPr defaultRowHeight="14.25"/>
  <cols>
    <col min="1" max="1" width="4.28515625" style="112" customWidth="1"/>
    <col min="2" max="2" width="21" style="112" customWidth="1"/>
    <col min="3" max="3" width="23.42578125" style="112" customWidth="1"/>
    <col min="4" max="5" width="17.140625" style="112" customWidth="1"/>
    <col min="6" max="6" width="17" style="112" customWidth="1"/>
    <col min="7" max="7" width="15.5703125" style="112" customWidth="1"/>
    <col min="8" max="8" width="12" style="112" customWidth="1"/>
    <col min="9" max="9" width="18.85546875" style="112" customWidth="1"/>
    <col min="10" max="10" width="9.28515625" style="112" customWidth="1"/>
    <col min="11" max="11" width="11.140625" style="112" customWidth="1"/>
    <col min="12" max="12" width="18.28515625" style="112" customWidth="1"/>
    <col min="13" max="13" width="9" style="112" customWidth="1"/>
    <col min="14" max="14" width="21.5703125" style="112" customWidth="1"/>
    <col min="15" max="15" width="15.7109375" style="112" customWidth="1"/>
    <col min="16" max="16" width="11.7109375" style="112" customWidth="1"/>
    <col min="17" max="17" width="9.5703125" style="112" customWidth="1"/>
    <col min="18" max="18" width="7.42578125" style="112" customWidth="1"/>
    <col min="19" max="19" width="2.42578125" style="112" customWidth="1"/>
    <col min="20" max="20" width="8.28515625" style="112" customWidth="1"/>
    <col min="21" max="21" width="16.140625" style="112" customWidth="1"/>
    <col min="22" max="22" width="9.140625" style="112"/>
    <col min="23" max="23" width="9.140625" style="112" customWidth="1"/>
    <col min="24" max="24" width="19.7109375" style="112" hidden="1" customWidth="1"/>
    <col min="25" max="25" width="0.140625" style="112" hidden="1" customWidth="1"/>
    <col min="26" max="26" width="9.140625" style="112" hidden="1" customWidth="1"/>
    <col min="27" max="16384" width="9.140625" style="112"/>
  </cols>
  <sheetData>
    <row r="1" spans="2:27" ht="54.75" customHeight="1">
      <c r="B1" s="206" t="s">
        <v>11</v>
      </c>
      <c r="C1" s="206"/>
      <c r="D1" s="72" t="s">
        <v>12</v>
      </c>
      <c r="E1" s="72" t="s">
        <v>13</v>
      </c>
      <c r="F1" s="72" t="s">
        <v>14</v>
      </c>
      <c r="G1" s="208" t="s">
        <v>15</v>
      </c>
      <c r="H1" s="208"/>
      <c r="I1" s="208" t="s">
        <v>16</v>
      </c>
      <c r="J1" s="208"/>
      <c r="K1" s="208" t="s">
        <v>17</v>
      </c>
      <c r="L1" s="208"/>
      <c r="M1" s="208" t="s">
        <v>18</v>
      </c>
      <c r="N1" s="208"/>
      <c r="O1" s="109"/>
      <c r="P1" s="109"/>
      <c r="Q1" s="109"/>
      <c r="R1" s="109"/>
      <c r="S1" s="109"/>
      <c r="T1" s="110"/>
      <c r="U1" s="111"/>
      <c r="V1" s="111"/>
      <c r="W1" s="111"/>
      <c r="X1" s="111"/>
      <c r="Y1" s="111"/>
      <c r="Z1" s="111"/>
      <c r="AA1" s="111"/>
    </row>
    <row r="2" spans="2:27" ht="22.5" customHeight="1">
      <c r="B2" s="207" t="s">
        <v>53</v>
      </c>
      <c r="C2" s="207"/>
      <c r="D2" s="41">
        <v>20</v>
      </c>
      <c r="E2" s="42">
        <v>10</v>
      </c>
      <c r="F2" s="42">
        <v>810</v>
      </c>
      <c r="G2" s="209">
        <v>16</v>
      </c>
      <c r="H2" s="209"/>
      <c r="I2" s="209">
        <v>11</v>
      </c>
      <c r="J2" s="209"/>
      <c r="K2" s="209">
        <v>15</v>
      </c>
      <c r="L2" s="209"/>
      <c r="M2" s="211">
        <v>14</v>
      </c>
      <c r="N2" s="211"/>
      <c r="O2" s="113"/>
      <c r="P2" s="114"/>
      <c r="Q2" s="114"/>
      <c r="R2" s="114"/>
      <c r="S2" s="115"/>
      <c r="T2" s="110"/>
      <c r="U2" s="111"/>
      <c r="V2" s="111"/>
      <c r="W2" s="111"/>
      <c r="X2" s="111"/>
      <c r="Y2" s="111"/>
      <c r="Z2" s="111"/>
      <c r="AA2" s="111"/>
    </row>
    <row r="3" spans="2:27" ht="21" customHeight="1">
      <c r="B3" s="207" t="s">
        <v>54</v>
      </c>
      <c r="C3" s="207"/>
      <c r="D3" s="43">
        <v>80</v>
      </c>
      <c r="E3" s="43">
        <v>40</v>
      </c>
      <c r="F3" s="43">
        <v>3240</v>
      </c>
      <c r="G3" s="210">
        <v>16</v>
      </c>
      <c r="H3" s="210"/>
      <c r="I3" s="210">
        <v>15</v>
      </c>
      <c r="J3" s="210"/>
      <c r="K3" s="210">
        <v>21</v>
      </c>
      <c r="L3" s="210"/>
      <c r="M3" s="207">
        <v>18</v>
      </c>
      <c r="N3" s="207"/>
      <c r="O3" s="113"/>
      <c r="P3" s="114"/>
      <c r="Q3" s="114"/>
      <c r="R3" s="114"/>
      <c r="S3" s="115"/>
      <c r="T3" s="110"/>
      <c r="U3" s="111"/>
      <c r="V3" s="111"/>
      <c r="W3" s="111"/>
      <c r="X3" s="111"/>
      <c r="Y3" s="111"/>
      <c r="Z3" s="111"/>
      <c r="AA3" s="111"/>
    </row>
    <row r="4" spans="2:27" ht="18" customHeight="1">
      <c r="B4" s="207" t="s">
        <v>58</v>
      </c>
      <c r="C4" s="207"/>
      <c r="D4" s="43" t="s">
        <v>57</v>
      </c>
      <c r="E4" s="43">
        <v>10</v>
      </c>
      <c r="F4" s="43">
        <v>1013</v>
      </c>
      <c r="G4" s="210">
        <v>22</v>
      </c>
      <c r="H4" s="210"/>
      <c r="I4" s="210">
        <v>18</v>
      </c>
      <c r="J4" s="210"/>
      <c r="K4" s="210">
        <v>20</v>
      </c>
      <c r="L4" s="210"/>
      <c r="M4" s="207">
        <v>18</v>
      </c>
      <c r="N4" s="207"/>
      <c r="O4" s="116"/>
      <c r="P4" s="117"/>
      <c r="Q4" s="117"/>
      <c r="R4" s="117"/>
      <c r="S4" s="109"/>
      <c r="T4" s="110"/>
      <c r="U4" s="111"/>
      <c r="V4" s="111"/>
      <c r="W4" s="111"/>
      <c r="X4" s="111"/>
      <c r="Y4" s="111"/>
      <c r="Z4" s="111"/>
      <c r="AA4" s="111"/>
    </row>
    <row r="5" spans="2:27" ht="48" customHeight="1">
      <c r="B5" s="207" t="s">
        <v>59</v>
      </c>
      <c r="C5" s="207"/>
      <c r="D5" s="41">
        <v>20</v>
      </c>
      <c r="E5" s="42">
        <v>10</v>
      </c>
      <c r="F5" s="42">
        <v>810</v>
      </c>
      <c r="G5" s="209">
        <v>18</v>
      </c>
      <c r="H5" s="209"/>
      <c r="I5" s="209">
        <v>16</v>
      </c>
      <c r="J5" s="209"/>
      <c r="K5" s="209">
        <v>19</v>
      </c>
      <c r="L5" s="209"/>
      <c r="M5" s="211">
        <v>17</v>
      </c>
      <c r="N5" s="211"/>
      <c r="O5" s="113"/>
      <c r="P5" s="114"/>
      <c r="Q5" s="114"/>
      <c r="R5" s="114"/>
      <c r="S5" s="115"/>
      <c r="T5" s="110"/>
      <c r="U5" s="111"/>
      <c r="V5" s="111"/>
      <c r="W5" s="111"/>
      <c r="X5" s="111"/>
      <c r="Y5" s="111"/>
      <c r="Z5" s="111"/>
      <c r="AA5" s="111"/>
    </row>
    <row r="6" spans="2:27" ht="19.5" customHeight="1">
      <c r="B6" s="207" t="s">
        <v>48</v>
      </c>
      <c r="C6" s="207"/>
      <c r="D6" s="41">
        <v>50</v>
      </c>
      <c r="E6" s="41">
        <v>25</v>
      </c>
      <c r="F6" s="41">
        <v>2025</v>
      </c>
      <c r="G6" s="209">
        <v>20</v>
      </c>
      <c r="H6" s="209"/>
      <c r="I6" s="210">
        <v>14</v>
      </c>
      <c r="J6" s="210"/>
      <c r="K6" s="210">
        <v>17</v>
      </c>
      <c r="L6" s="210"/>
      <c r="M6" s="207">
        <v>16</v>
      </c>
      <c r="N6" s="207"/>
      <c r="O6" s="113"/>
      <c r="P6" s="114"/>
      <c r="Q6" s="117"/>
      <c r="R6" s="117"/>
      <c r="S6" s="118"/>
      <c r="T6" s="110"/>
      <c r="U6" s="111"/>
      <c r="V6" s="111"/>
      <c r="W6" s="111"/>
      <c r="X6" s="111"/>
      <c r="Y6" s="111"/>
      <c r="Z6" s="111"/>
      <c r="AA6" s="111"/>
    </row>
    <row r="7" spans="2:27" ht="21" customHeight="1">
      <c r="B7" s="207" t="s">
        <v>49</v>
      </c>
      <c r="C7" s="207"/>
      <c r="D7" s="41">
        <v>50</v>
      </c>
      <c r="E7" s="41">
        <v>25</v>
      </c>
      <c r="F7" s="41">
        <v>2025</v>
      </c>
      <c r="G7" s="209">
        <v>20</v>
      </c>
      <c r="H7" s="209"/>
      <c r="I7" s="210">
        <v>13</v>
      </c>
      <c r="J7" s="210"/>
      <c r="K7" s="210">
        <v>19</v>
      </c>
      <c r="L7" s="210"/>
      <c r="M7" s="207">
        <v>17</v>
      </c>
      <c r="N7" s="207"/>
      <c r="O7" s="113"/>
      <c r="P7" s="114"/>
      <c r="Q7" s="117"/>
      <c r="R7" s="117"/>
      <c r="S7" s="118"/>
      <c r="T7" s="119"/>
      <c r="U7" s="111"/>
      <c r="V7" s="111"/>
      <c r="W7" s="111"/>
      <c r="X7" s="111"/>
      <c r="Y7" s="111"/>
      <c r="Z7" s="111"/>
      <c r="AA7" s="111"/>
    </row>
    <row r="8" spans="2:27" ht="20.25" customHeight="1" thickBot="1">
      <c r="B8" s="44"/>
      <c r="C8" s="45"/>
      <c r="D8" s="46"/>
      <c r="E8" s="46"/>
      <c r="F8" s="47"/>
      <c r="G8" s="48"/>
      <c r="H8" s="49"/>
      <c r="I8" s="49"/>
      <c r="J8" s="50"/>
      <c r="K8" s="44"/>
      <c r="L8" s="51"/>
      <c r="M8" s="51"/>
      <c r="N8" s="51"/>
      <c r="T8" s="121"/>
      <c r="U8" s="111"/>
      <c r="V8" s="111"/>
      <c r="W8" s="111"/>
      <c r="X8" s="111"/>
      <c r="Y8" s="111"/>
      <c r="Z8" s="111"/>
      <c r="AA8" s="111"/>
    </row>
    <row r="9" spans="2:27" ht="15">
      <c r="B9" s="52" t="s">
        <v>20</v>
      </c>
      <c r="C9" s="53"/>
      <c r="D9" s="54"/>
      <c r="E9" s="55"/>
      <c r="F9" s="56"/>
      <c r="G9" s="57"/>
      <c r="H9" s="57"/>
      <c r="I9" s="58"/>
      <c r="J9" s="51"/>
      <c r="K9" s="44"/>
      <c r="L9" s="51"/>
      <c r="M9" s="51"/>
      <c r="N9" s="51"/>
      <c r="T9" s="121"/>
      <c r="U9" s="111"/>
      <c r="V9" s="111"/>
      <c r="W9" s="111"/>
      <c r="X9" s="111"/>
      <c r="Y9" s="111"/>
      <c r="Z9" s="111"/>
      <c r="AA9" s="111"/>
    </row>
    <row r="10" spans="2:27" ht="15">
      <c r="B10" s="59" t="s">
        <v>21</v>
      </c>
      <c r="C10" s="47"/>
      <c r="D10" s="60"/>
      <c r="E10" s="61"/>
      <c r="F10" s="48"/>
      <c r="G10" s="44"/>
      <c r="H10" s="62"/>
      <c r="I10" s="63"/>
      <c r="J10" s="51"/>
      <c r="K10" s="64"/>
      <c r="L10" s="64"/>
      <c r="M10" s="65"/>
      <c r="N10" s="65"/>
      <c r="O10" s="122"/>
      <c r="P10" s="122"/>
      <c r="Q10" s="122"/>
      <c r="R10" s="122"/>
      <c r="S10" s="122"/>
      <c r="T10" s="122"/>
      <c r="U10" s="111"/>
      <c r="V10" s="111"/>
      <c r="W10" s="111"/>
      <c r="X10" s="111"/>
      <c r="Y10" s="111"/>
      <c r="Z10" s="111"/>
      <c r="AA10" s="111"/>
    </row>
    <row r="11" spans="2:27" ht="15">
      <c r="B11" s="66" t="s">
        <v>22</v>
      </c>
      <c r="C11" s="47"/>
      <c r="D11" s="60"/>
      <c r="E11" s="61"/>
      <c r="F11" s="48"/>
      <c r="G11" s="67"/>
      <c r="H11" s="62"/>
      <c r="I11" s="63"/>
      <c r="J11" s="51"/>
      <c r="K11" s="44"/>
      <c r="L11" s="64"/>
      <c r="M11" s="65"/>
      <c r="N11" s="65"/>
      <c r="O11" s="122"/>
      <c r="P11" s="122"/>
      <c r="Q11" s="122"/>
      <c r="R11" s="122"/>
      <c r="S11" s="122"/>
      <c r="T11" s="122"/>
      <c r="U11" s="111"/>
      <c r="V11" s="111"/>
      <c r="W11" s="111"/>
      <c r="X11" s="111"/>
      <c r="Y11" s="111"/>
      <c r="Z11" s="111"/>
      <c r="AA11" s="111"/>
    </row>
    <row r="12" spans="2:27" ht="15">
      <c r="B12" s="59" t="s">
        <v>24</v>
      </c>
      <c r="C12" s="47"/>
      <c r="D12" s="60"/>
      <c r="E12" s="61"/>
      <c r="F12" s="48"/>
      <c r="G12" s="67"/>
      <c r="H12" s="62"/>
      <c r="I12" s="63"/>
      <c r="J12" s="51"/>
      <c r="K12" s="44"/>
      <c r="L12" s="64"/>
      <c r="M12" s="65"/>
      <c r="N12" s="65"/>
      <c r="O12" s="122"/>
      <c r="P12" s="122"/>
      <c r="Q12" s="122"/>
      <c r="R12" s="122"/>
      <c r="S12" s="122"/>
      <c r="T12" s="122"/>
      <c r="U12" s="111"/>
      <c r="V12" s="111"/>
      <c r="W12" s="111"/>
      <c r="X12" s="111"/>
      <c r="Y12" s="111"/>
      <c r="Z12" s="111"/>
      <c r="AA12" s="111"/>
    </row>
    <row r="13" spans="2:27" ht="15">
      <c r="B13" s="66" t="s">
        <v>25</v>
      </c>
      <c r="C13" s="47"/>
      <c r="D13" s="60"/>
      <c r="E13" s="61"/>
      <c r="F13" s="48"/>
      <c r="G13" s="62"/>
      <c r="H13" s="62"/>
      <c r="I13" s="63"/>
      <c r="J13" s="51"/>
      <c r="K13" s="44"/>
      <c r="L13" s="64"/>
      <c r="M13" s="65"/>
      <c r="N13" s="65"/>
      <c r="O13" s="122"/>
      <c r="P13" s="122"/>
      <c r="Q13" s="122"/>
      <c r="R13" s="122"/>
      <c r="S13" s="122"/>
      <c r="T13" s="122"/>
      <c r="U13" s="111"/>
      <c r="V13" s="111"/>
      <c r="W13" s="111"/>
      <c r="X13" s="111"/>
      <c r="Y13" s="111"/>
      <c r="Z13" s="111"/>
      <c r="AA13" s="111"/>
    </row>
    <row r="14" spans="2:27" ht="15">
      <c r="B14" s="66"/>
      <c r="C14" s="47"/>
      <c r="D14" s="60"/>
      <c r="E14" s="61"/>
      <c r="F14" s="48"/>
      <c r="G14" s="62"/>
      <c r="H14" s="62"/>
      <c r="I14" s="63"/>
      <c r="J14" s="51"/>
      <c r="K14" s="44"/>
      <c r="L14" s="64"/>
      <c r="M14" s="65"/>
      <c r="N14" s="65"/>
      <c r="O14" s="122"/>
      <c r="P14" s="122"/>
      <c r="Q14" s="122"/>
      <c r="R14" s="122"/>
      <c r="S14" s="122"/>
      <c r="T14" s="122"/>
      <c r="U14" s="111"/>
      <c r="V14" s="111"/>
      <c r="W14" s="111"/>
      <c r="X14" s="111"/>
      <c r="Y14" s="111"/>
      <c r="Z14" s="111"/>
      <c r="AA14" s="111"/>
    </row>
    <row r="15" spans="2:27" ht="15">
      <c r="B15" s="66" t="s">
        <v>23</v>
      </c>
      <c r="C15" s="47"/>
      <c r="D15" s="60"/>
      <c r="E15" s="61"/>
      <c r="F15" s="67"/>
      <c r="G15" s="62"/>
      <c r="H15" s="62"/>
      <c r="I15" s="63"/>
      <c r="J15" s="51"/>
      <c r="K15" s="44"/>
      <c r="L15" s="64"/>
      <c r="M15" s="65"/>
      <c r="N15" s="65"/>
      <c r="O15" s="122"/>
      <c r="P15" s="122"/>
      <c r="Q15" s="122"/>
      <c r="R15" s="122"/>
      <c r="S15" s="122"/>
      <c r="T15" s="122"/>
      <c r="U15" s="111"/>
      <c r="V15" s="111"/>
      <c r="W15" s="111"/>
      <c r="X15" s="111"/>
      <c r="Y15" s="111"/>
      <c r="Z15" s="111"/>
      <c r="AA15" s="111"/>
    </row>
    <row r="16" spans="2:27" ht="15.75">
      <c r="B16" s="68" t="s">
        <v>41</v>
      </c>
      <c r="C16" s="47"/>
      <c r="D16" s="60"/>
      <c r="E16" s="61"/>
      <c r="F16" s="48"/>
      <c r="G16" s="62"/>
      <c r="H16" s="62"/>
      <c r="I16" s="63"/>
      <c r="J16" s="51"/>
      <c r="K16" s="44"/>
      <c r="L16" s="64"/>
      <c r="M16" s="65"/>
      <c r="N16" s="65"/>
      <c r="O16" s="122"/>
      <c r="P16" s="122"/>
      <c r="Q16" s="122"/>
      <c r="R16" s="122"/>
      <c r="S16" s="122"/>
      <c r="T16" s="122"/>
      <c r="U16" s="111"/>
      <c r="V16" s="111"/>
      <c r="W16" s="111"/>
      <c r="X16" s="111"/>
      <c r="Y16" s="123" t="s">
        <v>60</v>
      </c>
      <c r="Z16" s="111"/>
      <c r="AA16" s="111"/>
    </row>
    <row r="17" spans="1:27" ht="12.75" customHeight="1">
      <c r="B17" s="59"/>
      <c r="C17" s="47"/>
      <c r="D17" s="60"/>
      <c r="E17" s="61"/>
      <c r="F17" s="48"/>
      <c r="G17" s="62"/>
      <c r="H17" s="62"/>
      <c r="I17" s="63"/>
      <c r="J17" s="51"/>
      <c r="K17" s="44"/>
      <c r="L17" s="64"/>
      <c r="M17" s="65"/>
      <c r="N17" s="65"/>
      <c r="O17" s="122"/>
      <c r="P17" s="122"/>
      <c r="Q17" s="122"/>
      <c r="R17" s="122"/>
      <c r="S17" s="122"/>
      <c r="T17" s="122"/>
      <c r="U17" s="111"/>
      <c r="V17" s="111"/>
      <c r="W17" s="111"/>
      <c r="X17" s="111"/>
      <c r="Y17" s="124" t="s">
        <v>61</v>
      </c>
      <c r="Z17" s="111"/>
      <c r="AA17" s="111"/>
    </row>
    <row r="18" spans="1:27" ht="12.75" customHeight="1">
      <c r="B18" s="66" t="s">
        <v>26</v>
      </c>
      <c r="C18" s="44"/>
      <c r="D18" s="44"/>
      <c r="E18" s="44"/>
      <c r="F18" s="44"/>
      <c r="G18" s="44"/>
      <c r="H18" s="44"/>
      <c r="I18" s="63"/>
      <c r="J18" s="51"/>
      <c r="K18" s="44"/>
      <c r="L18" s="64"/>
      <c r="M18" s="65"/>
      <c r="N18" s="65"/>
      <c r="O18" s="122"/>
      <c r="P18" s="122"/>
      <c r="Q18" s="122"/>
      <c r="R18" s="122"/>
      <c r="S18" s="122"/>
      <c r="T18" s="122"/>
      <c r="U18" s="111"/>
      <c r="V18" s="111"/>
      <c r="W18" s="111"/>
      <c r="X18" s="111"/>
      <c r="Y18" s="125" t="s">
        <v>54</v>
      </c>
      <c r="Z18" s="111"/>
      <c r="AA18" s="111"/>
    </row>
    <row r="19" spans="1:27" ht="15.75">
      <c r="B19" s="59" t="s">
        <v>21</v>
      </c>
      <c r="C19" s="44"/>
      <c r="D19" s="44"/>
      <c r="E19" s="44"/>
      <c r="F19" s="44"/>
      <c r="G19" s="44"/>
      <c r="H19" s="44"/>
      <c r="I19" s="63"/>
      <c r="J19" s="51"/>
      <c r="K19" s="44"/>
      <c r="L19" s="64"/>
      <c r="M19" s="65"/>
      <c r="N19" s="65"/>
      <c r="O19" s="122"/>
      <c r="P19" s="122"/>
      <c r="Q19" s="122"/>
      <c r="R19" s="122"/>
      <c r="S19" s="122"/>
      <c r="T19" s="122"/>
      <c r="U19" s="111"/>
      <c r="V19" s="111"/>
      <c r="W19" s="111"/>
      <c r="X19" s="111"/>
      <c r="Y19" s="126" t="s">
        <v>47</v>
      </c>
      <c r="Z19" s="111"/>
      <c r="AA19" s="111"/>
    </row>
    <row r="20" spans="1:27" ht="15.75">
      <c r="B20" s="66" t="s">
        <v>27</v>
      </c>
      <c r="C20" s="44"/>
      <c r="D20" s="44"/>
      <c r="E20" s="44"/>
      <c r="F20" s="44"/>
      <c r="G20" s="44"/>
      <c r="H20" s="44"/>
      <c r="I20" s="63"/>
      <c r="J20" s="51"/>
      <c r="K20" s="44"/>
      <c r="L20" s="64"/>
      <c r="M20" s="65"/>
      <c r="N20" s="65"/>
      <c r="O20" s="122"/>
      <c r="P20" s="122"/>
      <c r="Q20" s="122"/>
      <c r="R20" s="122"/>
      <c r="S20" s="122"/>
      <c r="T20" s="122"/>
      <c r="U20" s="111"/>
      <c r="V20" s="111"/>
      <c r="W20" s="111"/>
      <c r="X20" s="121"/>
      <c r="Y20" s="126" t="s">
        <v>46</v>
      </c>
      <c r="Z20" s="121"/>
      <c r="AA20" s="121"/>
    </row>
    <row r="21" spans="1:27" ht="15.75" customHeight="1">
      <c r="B21" s="59" t="s">
        <v>24</v>
      </c>
      <c r="C21" s="44"/>
      <c r="D21" s="44"/>
      <c r="E21" s="44"/>
      <c r="F21" s="44"/>
      <c r="G21" s="44"/>
      <c r="H21" s="44"/>
      <c r="I21" s="63"/>
      <c r="J21" s="51"/>
      <c r="K21" s="44"/>
      <c r="L21" s="200" t="s">
        <v>91</v>
      </c>
      <c r="M21" s="65"/>
      <c r="N21" s="65"/>
      <c r="O21" s="122"/>
      <c r="P21" s="122"/>
      <c r="Q21" s="122"/>
      <c r="R21" s="122"/>
      <c r="S21" s="122"/>
      <c r="T21" s="122"/>
      <c r="U21" s="111"/>
      <c r="V21" s="111"/>
      <c r="W21" s="111"/>
      <c r="X21" s="121"/>
      <c r="Y21" s="127" t="s">
        <v>55</v>
      </c>
      <c r="Z21" s="121"/>
      <c r="AA21" s="121"/>
    </row>
    <row r="22" spans="1:27" ht="15.75" customHeight="1" thickBot="1">
      <c r="B22" s="69" t="s">
        <v>28</v>
      </c>
      <c r="C22" s="70"/>
      <c r="D22" s="70"/>
      <c r="E22" s="70"/>
      <c r="F22" s="70"/>
      <c r="G22" s="70"/>
      <c r="H22" s="70"/>
      <c r="I22" s="71"/>
      <c r="J22" s="51"/>
      <c r="K22" s="44"/>
      <c r="L22" s="200"/>
      <c r="M22" s="65"/>
      <c r="N22" s="65"/>
      <c r="O22" s="122"/>
      <c r="P22" s="122"/>
      <c r="Q22" s="122"/>
      <c r="R22" s="122"/>
      <c r="S22" s="122"/>
      <c r="T22" s="122"/>
      <c r="U22" s="111"/>
      <c r="V22" s="111"/>
      <c r="W22" s="111"/>
      <c r="X22" s="121"/>
      <c r="Y22" s="127" t="s">
        <v>49</v>
      </c>
      <c r="Z22" s="121"/>
      <c r="AA22" s="121"/>
    </row>
    <row r="23" spans="1:27" ht="15.75"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201"/>
      <c r="M23" s="144"/>
      <c r="N23" s="144"/>
      <c r="O23" s="121"/>
      <c r="P23" s="121"/>
      <c r="Q23" s="121"/>
      <c r="R23" s="121"/>
      <c r="S23" s="121"/>
      <c r="T23" s="121"/>
      <c r="U23" s="111"/>
      <c r="V23" s="111"/>
      <c r="W23" s="111"/>
      <c r="X23" s="121" t="s">
        <v>19</v>
      </c>
      <c r="Y23" s="81"/>
      <c r="Z23" s="121"/>
      <c r="AA23" s="121"/>
    </row>
    <row r="24" spans="1:27" ht="76.5" customHeight="1">
      <c r="A24" s="128" t="s">
        <v>4</v>
      </c>
      <c r="B24" s="129" t="s">
        <v>5</v>
      </c>
      <c r="C24" s="129" t="s">
        <v>37</v>
      </c>
      <c r="D24" s="129" t="s">
        <v>38</v>
      </c>
      <c r="E24" s="129" t="s">
        <v>39</v>
      </c>
      <c r="F24" s="130" t="s">
        <v>40</v>
      </c>
      <c r="G24" s="130" t="s">
        <v>29</v>
      </c>
      <c r="H24" s="130" t="s">
        <v>30</v>
      </c>
      <c r="I24" s="130" t="s">
        <v>31</v>
      </c>
      <c r="J24" s="130" t="s">
        <v>44</v>
      </c>
      <c r="K24" s="130" t="s">
        <v>32</v>
      </c>
      <c r="L24" s="130" t="s">
        <v>33</v>
      </c>
      <c r="M24" s="130" t="s">
        <v>43</v>
      </c>
      <c r="N24" s="130" t="s">
        <v>34</v>
      </c>
      <c r="O24" s="130" t="s">
        <v>62</v>
      </c>
      <c r="P24" s="130" t="s">
        <v>45</v>
      </c>
      <c r="Q24" s="188" t="s">
        <v>42</v>
      </c>
      <c r="R24" s="188"/>
      <c r="S24" s="188"/>
      <c r="T24" s="188"/>
      <c r="U24" s="130" t="s">
        <v>35</v>
      </c>
      <c r="V24" s="111"/>
      <c r="W24" s="111"/>
      <c r="X24" s="121"/>
      <c r="Y24" s="97"/>
      <c r="Z24" s="121"/>
      <c r="AA24" s="121"/>
    </row>
    <row r="25" spans="1:27" s="132" customFormat="1" ht="14.25" customHeight="1">
      <c r="A25" s="187">
        <v>1</v>
      </c>
      <c r="B25" s="189">
        <f>'Продоскрин-Стрептомицин'!B30</f>
        <v>0</v>
      </c>
      <c r="C25" s="202" t="s">
        <v>61</v>
      </c>
      <c r="D25" s="40">
        <f>'Продоскрин-Стрептомицин'!K30</f>
        <v>4.3869133765083055E-3</v>
      </c>
      <c r="E25" s="186">
        <f>(D25+D26)/2</f>
        <v>3.9330105863451051E-3</v>
      </c>
      <c r="F25" s="190">
        <f>IF($C25="Молоко, молочные смеси, мороженое",11,IF($C25="Сгущенное молоко",15,IF($C25="Масло",18,IF($C25="Сыворотка, творог, коктейли, кисломолочные продукты",16,IF($C25="Мясо, сыр",14,IF($C25="Печень, мясо кролика",13,))))))</f>
        <v>11</v>
      </c>
      <c r="G25" s="191">
        <f>IF(R25=O25,"0",IF(R25=P25,"0",(0.01*F25*E25)))</f>
        <v>4.3263116449796158E-4</v>
      </c>
      <c r="H25" s="191">
        <f>IF(R25=O25,"0",IF(R25=P25,"0",(ABS(D25-D26))))</f>
        <v>9.0780558032640176E-4</v>
      </c>
      <c r="I25" s="192" t="str">
        <f>IF(R25=O25," ",IF(R25=P25," ",IF(H25&lt;G25,"приемлемо","неприемлемо")))</f>
        <v>неприемлемо</v>
      </c>
      <c r="J25" s="190">
        <f>IF($C25="Молоко, молочные смеси, мороженое",15,IF($C25="Сгущенное молоко",21,IF($C25="Масло",20,IF($C25="Сыворотка, творог, коктейли, кисломолочные продукты",19,IF($C25="Мясо, сыр",17,IF($C25="Печень, мясо кролика",19,))))))</f>
        <v>15</v>
      </c>
      <c r="K25" s="186">
        <f>IF(R25=O25,"0",IF(R25=P25,"0",(0.01*J25*E25)))</f>
        <v>5.8995158795176574E-4</v>
      </c>
      <c r="L25" s="192" t="str">
        <f>IF(R25=O25," ",IF(R25=P25," ",IF(H25&lt;K25,"приемлемо","неприемлемо")))</f>
        <v>неприемлемо</v>
      </c>
      <c r="M25" s="190">
        <f>IF($C25="Молоко, молочные смеси, мороженое",16,IF($C25="Сгущенное молоко",16,IF($C25="Масло",22,IF($C25="Сыворотка, творог, коктейли, кисломолочные продукты",18,IF($C25="Мясо, сыр",20,IF($C25="Печень, мясо кролика",20,))))))</f>
        <v>16</v>
      </c>
      <c r="N25" s="186">
        <f>IF(R25=O25,"0",IF(R25=P25,"0",(0.01*M25*E25)))</f>
        <v>6.2928169381521685E-4</v>
      </c>
      <c r="O25" s="186">
        <f>IF($C25="Молоко, молочные смеси, мороженое",0.01,IF($C25="Сгущенное молоко",0.04,IF($C25="Масло",0.01,IF($C25="Сыворотка, творог, коктейли, кисломолочные продукты",0.01,IF($C25="Мясо, сыр",0.025,IF($C25="Печень, мясо кролика",0.025,))))))</f>
        <v>0.01</v>
      </c>
      <c r="P25" s="193">
        <f>IF($C25="Молоко, молочные смеси, мороженое",0.81,IF($C25="Сгущенное молоко",3.24,IF($C25="Масло",1.013,IF($C25="Сыворотка, творог, коктейли, кисломолочные продукты",0.81,IF($C25="Мясо, сыр",2.025,IF($C25="Печень, мясо кролика",2.025,))))))</f>
        <v>0.81</v>
      </c>
      <c r="Q25" s="196" t="str">
        <f>IF(E25&lt;=O25,"не обнаружено",IF(E25&gt;=P25,"выше диапазона",E25))</f>
        <v>не обнаружено</v>
      </c>
      <c r="R25" s="197"/>
      <c r="S25" s="194" t="s">
        <v>36</v>
      </c>
      <c r="T25" s="204" t="str">
        <f>IF(OR(Q25="не обнаружено",Q25="выше диапазона"),"",N25)</f>
        <v/>
      </c>
      <c r="U25" s="185"/>
      <c r="V25" s="131"/>
      <c r="W25" s="131"/>
      <c r="X25" s="121"/>
      <c r="Z25" s="121"/>
      <c r="AA25" s="121"/>
    </row>
    <row r="26" spans="1:27" s="132" customFormat="1" ht="14.25" customHeight="1">
      <c r="A26" s="187"/>
      <c r="B26" s="189"/>
      <c r="C26" s="203"/>
      <c r="D26" s="40">
        <f>'Продоскрин-Стрептомицин'!K31</f>
        <v>3.4791077961819038E-3</v>
      </c>
      <c r="E26" s="186"/>
      <c r="F26" s="190"/>
      <c r="G26" s="191"/>
      <c r="H26" s="191"/>
      <c r="I26" s="192"/>
      <c r="J26" s="190"/>
      <c r="K26" s="186"/>
      <c r="L26" s="192"/>
      <c r="M26" s="190"/>
      <c r="N26" s="186"/>
      <c r="O26" s="186"/>
      <c r="P26" s="193"/>
      <c r="Q26" s="198"/>
      <c r="R26" s="199"/>
      <c r="S26" s="195"/>
      <c r="T26" s="205"/>
      <c r="U26" s="185"/>
      <c r="V26" s="131"/>
      <c r="W26" s="131"/>
      <c r="X26" s="121"/>
      <c r="Z26" s="121"/>
      <c r="AA26" s="121"/>
    </row>
    <row r="27" spans="1:27" s="132" customFormat="1" ht="14.25" customHeight="1">
      <c r="A27" s="187">
        <v>2</v>
      </c>
      <c r="B27" s="189">
        <f>'Продоскрин-Стрептомицин'!B32</f>
        <v>0</v>
      </c>
      <c r="C27" s="202" t="s">
        <v>61</v>
      </c>
      <c r="D27" s="40">
        <f>'Продоскрин-Стрептомицин'!K32</f>
        <v>5.6967604192880938E-2</v>
      </c>
      <c r="E27" s="186">
        <f>(D27+D28)/2</f>
        <v>5.5820431553453842E-2</v>
      </c>
      <c r="F27" s="190">
        <f>IF($C27="Молоко, молочные смеси, мороженое",11,IF($C27="Сгущенное молоко",15,IF($C27="Масло",18,IF($C27="Сыворотка, творог, коктейли, кисломолочные продукты",16,IF($C27="Мясо, сыр",14,IF($C27="Печень, мясо кролика",13,))))))</f>
        <v>11</v>
      </c>
      <c r="G27" s="191">
        <f>IF(R27=O27,"0",IF(R27=P27,"0",(0.01*F27*E27)))</f>
        <v>6.1402474708799224E-3</v>
      </c>
      <c r="H27" s="191">
        <f>IF(R27=O27,"0",IF(R27=P27,"0",(ABS(D27-D28))))</f>
        <v>2.2943452788541929E-3</v>
      </c>
      <c r="I27" s="192" t="str">
        <f t="shared" ref="I27" si="0">IF(R27=O27," ",IF(R27=P27," ",IF(H27&lt;G27,"приемлемо","неприемлемо")))</f>
        <v>приемлемо</v>
      </c>
      <c r="J27" s="190">
        <f>IF($C27="Молоко, молочные смеси, мороженое",15,IF($C27="Сгущенное молоко",21,IF($C27="Масло",20,IF($C27="Сыворотка, творог, коктейли, кисломолочные продукты",19,IF($C27="Мясо, сыр",17,IF($C27="Печень, мясо кролика",19,))))))</f>
        <v>15</v>
      </c>
      <c r="K27" s="186">
        <f>IF(R27=O27,"0",IF(R27=P27,"0",(0.01*J27*E27)))</f>
        <v>8.3730647330180763E-3</v>
      </c>
      <c r="L27" s="192" t="str">
        <f>IF(R27=O27," ",IF(R27=P27," ",IF(H27&lt;K27,"приемлемо","неприемлемо")))</f>
        <v>приемлемо</v>
      </c>
      <c r="M27" s="190">
        <f>IF($C27="Молоко, молочные смеси, мороженое",16,IF($C27="Сгущенное молоко",16,IF($C27="Масло",22,IF($C27="Сыворотка, творог, коктейли, кисломолочные продукты",18,IF($C27="Мясо, сыр",20,IF($C27="Печень, мясо кролика",20,))))))</f>
        <v>16</v>
      </c>
      <c r="N27" s="186">
        <f>IF(R27=O27,"0",IF(R27=P27,"0",(0.01*M27*E27)))</f>
        <v>8.9312690485526154E-3</v>
      </c>
      <c r="O27" s="186">
        <f t="shared" ref="O27" si="1">IF($C27="Молоко, молочные смеси, мороженое",0.01,IF($C27="Сгущенное молоко",0.04,IF($C27="Масло",0.01,IF($C27="Сыворотка, творог, коктейли, кисломолочные продукты",0.01,IF($C27="Мясо, сыр",0.025,IF($C27="Печень, мясо кролика",0.025,))))))</f>
        <v>0.01</v>
      </c>
      <c r="P27" s="193">
        <f t="shared" ref="P27" si="2">IF($C27="Молоко, молочные смеси, мороженое",0.81,IF($C27="Сгущенное молоко",3.24,IF($C27="Масло",1.013,IF($C27="Сыворотка, творог, коктейли, кисломолочные продукты",0.81,IF($C27="Мясо, сыр",2.025,IF($C27="Печень, мясо кролика",2.025,))))))</f>
        <v>0.81</v>
      </c>
      <c r="Q27" s="196">
        <f t="shared" ref="Q27" si="3">IF(E27&lt;=O27,"не обнаружено",IF(E27&gt;=P27,"выше диапазона",E27))</f>
        <v>5.5820431553453842E-2</v>
      </c>
      <c r="R27" s="197"/>
      <c r="S27" s="194" t="s">
        <v>36</v>
      </c>
      <c r="T27" s="204">
        <f t="shared" ref="T27" si="4">IF(OR(Q27="не обнаружено",Q27="выше диапазона"),"",N27)</f>
        <v>8.9312690485526154E-3</v>
      </c>
      <c r="U27" s="185"/>
      <c r="V27" s="131"/>
      <c r="W27" s="131"/>
      <c r="X27" s="121"/>
      <c r="Z27" s="121"/>
      <c r="AA27" s="121"/>
    </row>
    <row r="28" spans="1:27" s="132" customFormat="1" ht="14.25" customHeight="1">
      <c r="A28" s="187"/>
      <c r="B28" s="189"/>
      <c r="C28" s="203"/>
      <c r="D28" s="40">
        <f>'Продоскрин-Стрептомицин'!K33</f>
        <v>5.4673258914026746E-2</v>
      </c>
      <c r="E28" s="186"/>
      <c r="F28" s="190"/>
      <c r="G28" s="191"/>
      <c r="H28" s="191"/>
      <c r="I28" s="192"/>
      <c r="J28" s="190"/>
      <c r="K28" s="186"/>
      <c r="L28" s="192"/>
      <c r="M28" s="190"/>
      <c r="N28" s="186"/>
      <c r="O28" s="186"/>
      <c r="P28" s="193"/>
      <c r="Q28" s="198"/>
      <c r="R28" s="199"/>
      <c r="S28" s="195"/>
      <c r="T28" s="205"/>
      <c r="U28" s="185"/>
      <c r="V28" s="131"/>
      <c r="W28" s="131"/>
      <c r="X28" s="121"/>
      <c r="Z28" s="121"/>
      <c r="AA28" s="121"/>
    </row>
    <row r="29" spans="1:27" s="132" customFormat="1" ht="14.25" customHeight="1">
      <c r="A29" s="187">
        <v>3</v>
      </c>
      <c r="B29" s="189">
        <f>'Продоскрин-Стрептомицин'!B34</f>
        <v>0</v>
      </c>
      <c r="C29" s="202" t="s">
        <v>61</v>
      </c>
      <c r="D29" s="40">
        <f>'Продоскрин-Стрептомицин'!K34</f>
        <v>0.32747817614042252</v>
      </c>
      <c r="E29" s="186">
        <f>(D29+D30)/2</f>
        <v>0.32747817614042252</v>
      </c>
      <c r="F29" s="190">
        <f>IF($C29="Молоко, молочные смеси, мороженое",11,IF($C29="Сгущенное молоко",15,IF($C29="Масло",18,IF($C29="Сыворотка, творог, коктейли, кисломолочные продукты",16,IF($C29="Мясо, сыр",14,IF($C29="Печень, мясо кролика",13,))))))</f>
        <v>11</v>
      </c>
      <c r="G29" s="191">
        <f>IF(R29=O29,"0",IF(R29=P29,"0",(0.01*F29*E29)))</f>
        <v>3.6022599375446475E-2</v>
      </c>
      <c r="H29" s="191">
        <f>IF(R29=O29,"0",IF(R29=P29,"0",(ABS(D29-D30))))</f>
        <v>0</v>
      </c>
      <c r="I29" s="192" t="str">
        <f t="shared" ref="I29" si="5">IF(R29=O29," ",IF(R29=P29," ",IF(H29&lt;G29,"приемлемо","неприемлемо")))</f>
        <v>приемлемо</v>
      </c>
      <c r="J29" s="190">
        <f>IF($C29="Молоко, молочные смеси, мороженое",15,IF($C29="Сгущенное молоко",21,IF($C29="Масло",20,IF($C29="Сыворотка, творог, коктейли, кисломолочные продукты",19,IF($C29="Мясо, сыр",17,IF($C29="Печень, мясо кролика",19,))))))</f>
        <v>15</v>
      </c>
      <c r="K29" s="186">
        <f>IF(R29=O29,"0",IF(R29=P29,"0",(0.01*J29*E29)))</f>
        <v>4.9121726421063376E-2</v>
      </c>
      <c r="L29" s="192" t="str">
        <f>IF(R29=O29," ",IF(R29=P29," ",IF(H29&lt;K29,"приемлемо","неприемлемо")))</f>
        <v>приемлемо</v>
      </c>
      <c r="M29" s="190">
        <f>IF($C29="Молоко, молочные смеси, мороженое",16,IF($C29="Сгущенное молоко",16,IF($C29="Масло",22,IF($C29="Сыворотка, творог, коктейли, кисломолочные продукты",18,IF($C29="Мясо, сыр",20,IF($C29="Печень, мясо кролика",20,))))))</f>
        <v>16</v>
      </c>
      <c r="N29" s="186">
        <f>IF(R29=O29,"0",IF(R29=P29,"0",(0.01*M29*E29)))</f>
        <v>5.2396508182467605E-2</v>
      </c>
      <c r="O29" s="186">
        <f t="shared" ref="O29" si="6">IF($C29="Молоко, молочные смеси, мороженое",0.01,IF($C29="Сгущенное молоко",0.04,IF($C29="Масло",0.01,IF($C29="Сыворотка, творог, коктейли, кисломолочные продукты",0.01,IF($C29="Мясо, сыр",0.025,IF($C29="Печень, мясо кролика",0.025,))))))</f>
        <v>0.01</v>
      </c>
      <c r="P29" s="193">
        <f t="shared" ref="P29" si="7">IF($C29="Молоко, молочные смеси, мороженое",0.81,IF($C29="Сгущенное молоко",3.24,IF($C29="Масло",1.013,IF($C29="Сыворотка, творог, коктейли, кисломолочные продукты",0.81,IF($C29="Мясо, сыр",2.025,IF($C29="Печень, мясо кролика",2.025,))))))</f>
        <v>0.81</v>
      </c>
      <c r="Q29" s="196">
        <f t="shared" ref="Q29" si="8">IF(E29&lt;=O29,"не обнаружено",IF(E29&gt;=P29,"выше диапазона",E29))</f>
        <v>0.32747817614042252</v>
      </c>
      <c r="R29" s="197"/>
      <c r="S29" s="194" t="s">
        <v>36</v>
      </c>
      <c r="T29" s="204">
        <f t="shared" ref="T29" si="9">IF(OR(Q29="не обнаружено",Q29="выше диапазона"),"",N29)</f>
        <v>5.2396508182467605E-2</v>
      </c>
      <c r="U29" s="185"/>
      <c r="V29" s="131"/>
      <c r="W29" s="131"/>
      <c r="X29" s="121"/>
      <c r="Z29" s="121"/>
      <c r="AA29" s="121"/>
    </row>
    <row r="30" spans="1:27" s="132" customFormat="1" ht="14.25" customHeight="1">
      <c r="A30" s="187"/>
      <c r="B30" s="189"/>
      <c r="C30" s="203"/>
      <c r="D30" s="40">
        <f>'Продоскрин-Стрептомицин'!K35</f>
        <v>0.32747817614042252</v>
      </c>
      <c r="E30" s="186"/>
      <c r="F30" s="190"/>
      <c r="G30" s="191"/>
      <c r="H30" s="191"/>
      <c r="I30" s="192"/>
      <c r="J30" s="190"/>
      <c r="K30" s="186"/>
      <c r="L30" s="192"/>
      <c r="M30" s="190"/>
      <c r="N30" s="186"/>
      <c r="O30" s="186"/>
      <c r="P30" s="193"/>
      <c r="Q30" s="198"/>
      <c r="R30" s="199"/>
      <c r="S30" s="195"/>
      <c r="T30" s="205"/>
      <c r="U30" s="185"/>
      <c r="V30" s="131"/>
      <c r="W30" s="131"/>
      <c r="X30" s="121"/>
      <c r="Z30" s="121"/>
      <c r="AA30" s="121"/>
    </row>
    <row r="31" spans="1:27" s="132" customFormat="1" ht="14.25" customHeight="1">
      <c r="A31" s="187">
        <v>4</v>
      </c>
      <c r="B31" s="189">
        <f>'Продоскрин-Стрептомицин'!B36</f>
        <v>0</v>
      </c>
      <c r="C31" s="202" t="s">
        <v>61</v>
      </c>
      <c r="D31" s="40">
        <f>'Продоскрин-Стрептомицин'!K36</f>
        <v>0.32747817614042252</v>
      </c>
      <c r="E31" s="186">
        <f>(D31+D32)/2</f>
        <v>0.32747817614042252</v>
      </c>
      <c r="F31" s="190">
        <f>IF($C31="Молоко, молочные смеси, мороженое",11,IF($C31="Сгущенное молоко",15,IF($C31="Масло",18,IF($C31="Сыворотка, творог, коктейли, кисломолочные продукты",16,IF($C31="Мясо, сыр",14,IF($C31="Печень, мясо кролика",13,))))))</f>
        <v>11</v>
      </c>
      <c r="G31" s="191">
        <f>IF(R31=O31,"0",IF(R31=P31,"0",(0.01*F31*E31)))</f>
        <v>3.6022599375446475E-2</v>
      </c>
      <c r="H31" s="191">
        <f>IF(R31=O31,"0",IF(R31=P31,"0",(ABS(D31-D32))))</f>
        <v>0</v>
      </c>
      <c r="I31" s="192" t="str">
        <f t="shared" ref="I31" si="10">IF(R31=O31," ",IF(R31=P31," ",IF(H31&lt;G31,"приемлемо","неприемлемо")))</f>
        <v>приемлемо</v>
      </c>
      <c r="J31" s="190">
        <f>IF($C31="Молоко, молочные смеси, мороженое",15,IF($C31="Сгущенное молоко",21,IF($C31="Масло",20,IF($C31="Сыворотка, творог, коктейли, кисломолочные продукты",19,IF($C31="Мясо, сыр",17,IF($C31="Печень, мясо кролика",19,))))))</f>
        <v>15</v>
      </c>
      <c r="K31" s="186">
        <f>IF(R31=O31,"0",IF(R31=P31,"0",(0.01*J31*E31)))</f>
        <v>4.9121726421063376E-2</v>
      </c>
      <c r="L31" s="192" t="str">
        <f>IF(R31=O31," ",IF(R31=P31," ",IF(H31&lt;K31,"приемлемо","неприемлемо")))</f>
        <v>приемлемо</v>
      </c>
      <c r="M31" s="190">
        <f>IF($C31="Молоко, молочные смеси, мороженое",16,IF($C31="Сгущенное молоко",16,IF($C31="Масло",22,IF($C31="Сыворотка, творог, коктейли, кисломолочные продукты",18,IF($C31="Мясо, сыр",20,IF($C31="Печень, мясо кролика",20,))))))</f>
        <v>16</v>
      </c>
      <c r="N31" s="186">
        <f>IF(R31=O31,"0",IF(R31=P31,"0",(0.01*M31*E31)))</f>
        <v>5.2396508182467605E-2</v>
      </c>
      <c r="O31" s="186">
        <f t="shared" ref="O31" si="11">IF($C31="Молоко, молочные смеси, мороженое",0.01,IF($C31="Сгущенное молоко",0.04,IF($C31="Масло",0.01,IF($C31="Сыворотка, творог, коктейли, кисломолочные продукты",0.01,IF($C31="Мясо, сыр",0.025,IF($C31="Печень, мясо кролика",0.025,))))))</f>
        <v>0.01</v>
      </c>
      <c r="P31" s="193">
        <f t="shared" ref="P31" si="12">IF($C31="Молоко, молочные смеси, мороженое",0.81,IF($C31="Сгущенное молоко",3.24,IF($C31="Масло",1.013,IF($C31="Сыворотка, творог, коктейли, кисломолочные продукты",0.81,IF($C31="Мясо, сыр",2.025,IF($C31="Печень, мясо кролика",2.025,))))))</f>
        <v>0.81</v>
      </c>
      <c r="Q31" s="196">
        <f t="shared" ref="Q31" si="13">IF(E31&lt;=O31,"не обнаружено",IF(E31&gt;=P31,"выше диапазона",E31))</f>
        <v>0.32747817614042252</v>
      </c>
      <c r="R31" s="197"/>
      <c r="S31" s="194" t="s">
        <v>36</v>
      </c>
      <c r="T31" s="204">
        <f t="shared" ref="T31" si="14">IF(OR(Q31="не обнаружено",Q31="выше диапазона"),"",N31)</f>
        <v>5.2396508182467605E-2</v>
      </c>
      <c r="U31" s="185"/>
      <c r="V31" s="131"/>
      <c r="W31" s="131"/>
      <c r="X31" s="121"/>
      <c r="Z31" s="121"/>
      <c r="AA31" s="121"/>
    </row>
    <row r="32" spans="1:27" s="132" customFormat="1" ht="14.25" customHeight="1">
      <c r="A32" s="187"/>
      <c r="B32" s="189"/>
      <c r="C32" s="203"/>
      <c r="D32" s="40">
        <f>'Продоскрин-Стрептомицин'!K37</f>
        <v>0.32747817614042252</v>
      </c>
      <c r="E32" s="186"/>
      <c r="F32" s="190"/>
      <c r="G32" s="191"/>
      <c r="H32" s="191"/>
      <c r="I32" s="192"/>
      <c r="J32" s="190"/>
      <c r="K32" s="186"/>
      <c r="L32" s="192"/>
      <c r="M32" s="190"/>
      <c r="N32" s="186"/>
      <c r="O32" s="186"/>
      <c r="P32" s="193"/>
      <c r="Q32" s="198"/>
      <c r="R32" s="199"/>
      <c r="S32" s="195"/>
      <c r="T32" s="205"/>
      <c r="U32" s="185"/>
      <c r="V32" s="131"/>
      <c r="W32" s="131"/>
      <c r="X32" s="121"/>
      <c r="Z32" s="121"/>
      <c r="AA32" s="121"/>
    </row>
    <row r="33" spans="1:27" s="132" customFormat="1" ht="14.25" customHeight="1">
      <c r="A33" s="187">
        <v>5</v>
      </c>
      <c r="B33" s="189">
        <f>'Продоскрин-Стрептомицин'!B38</f>
        <v>0</v>
      </c>
      <c r="C33" s="202" t="s">
        <v>61</v>
      </c>
      <c r="D33" s="40">
        <f>'Продоскрин-Стрептомицин'!K38</f>
        <v>0.32747817614042252</v>
      </c>
      <c r="E33" s="186">
        <f>(D33+D34)/2</f>
        <v>0.32747817614042252</v>
      </c>
      <c r="F33" s="190">
        <f>IF($C33="Молоко, молочные смеси, мороженое",11,IF($C33="Сгущенное молоко",15,IF($C33="Масло",18,IF($C33="Сыворотка, творог, коктейли, кисломолочные продукты",16,IF($C33="Мясо, сыр",14,IF($C33="Печень, мясо кролика",13,))))))</f>
        <v>11</v>
      </c>
      <c r="G33" s="191">
        <f>IF(R33=O33,"0",IF(R33=P33,"0",(0.01*F33*E33)))</f>
        <v>3.6022599375446475E-2</v>
      </c>
      <c r="H33" s="191">
        <f>IF(R33=O33,"0",IF(R33=P33,"0",(ABS(D33-D34))))</f>
        <v>0</v>
      </c>
      <c r="I33" s="192" t="str">
        <f t="shared" ref="I33" si="15">IF(R33=O33," ",IF(R33=P33," ",IF(H33&lt;G33,"приемлемо","неприемлемо")))</f>
        <v>приемлемо</v>
      </c>
      <c r="J33" s="190">
        <f>IF($C33="Молоко, молочные смеси, мороженое",15,IF($C33="Сгущенное молоко",21,IF($C33="Масло",20,IF($C33="Сыворотка, творог, коктейли, кисломолочные продукты",19,IF($C33="Мясо, сыр",17,IF($C33="Печень, мясо кролика",19,))))))</f>
        <v>15</v>
      </c>
      <c r="K33" s="186">
        <f>IF(R33=O33,"0",IF(R33=P33,"0",(0.01*J33*E33)))</f>
        <v>4.9121726421063376E-2</v>
      </c>
      <c r="L33" s="192" t="str">
        <f>IF(R33=O33," ",IF(R33=P33," ",IF(H33&lt;K33,"приемлемо","неприемлемо")))</f>
        <v>приемлемо</v>
      </c>
      <c r="M33" s="190">
        <f>IF($C33="Молоко, молочные смеси, мороженое",16,IF($C33="Сгущенное молоко",16,IF($C33="Масло",22,IF($C33="Сыворотка, творог, коктейли, кисломолочные продукты",18,IF($C33="Мясо, сыр",20,IF($C33="Печень, мясо кролика",20,))))))</f>
        <v>16</v>
      </c>
      <c r="N33" s="186">
        <f>IF(R33=O33,"0",IF(R33=P33,"0",(0.01*M33*E33)))</f>
        <v>5.2396508182467605E-2</v>
      </c>
      <c r="O33" s="186">
        <f t="shared" ref="O33" si="16">IF($C33="Молоко, молочные смеси, мороженое",0.01,IF($C33="Сгущенное молоко",0.04,IF($C33="Масло",0.01,IF($C33="Сыворотка, творог, коктейли, кисломолочные продукты",0.01,IF($C33="Мясо, сыр",0.025,IF($C33="Печень, мясо кролика",0.025,))))))</f>
        <v>0.01</v>
      </c>
      <c r="P33" s="193">
        <f t="shared" ref="P33" si="17">IF($C33="Молоко, молочные смеси, мороженое",0.81,IF($C33="Сгущенное молоко",3.24,IF($C33="Масло",1.013,IF($C33="Сыворотка, творог, коктейли, кисломолочные продукты",0.81,IF($C33="Мясо, сыр",2.025,IF($C33="Печень, мясо кролика",2.025,))))))</f>
        <v>0.81</v>
      </c>
      <c r="Q33" s="196">
        <f t="shared" ref="Q33" si="18">IF(E33&lt;=O33,"не обнаружено",IF(E33&gt;=P33,"выше диапазона",E33))</f>
        <v>0.32747817614042252</v>
      </c>
      <c r="R33" s="197"/>
      <c r="S33" s="194" t="s">
        <v>36</v>
      </c>
      <c r="T33" s="204">
        <f t="shared" ref="T33" si="19">IF(OR(Q33="не обнаружено",Q33="выше диапазона"),"",N33)</f>
        <v>5.2396508182467605E-2</v>
      </c>
      <c r="U33" s="185"/>
      <c r="V33" s="131"/>
      <c r="W33" s="131"/>
      <c r="X33" s="121"/>
      <c r="Z33" s="121"/>
      <c r="AA33" s="121"/>
    </row>
    <row r="34" spans="1:27" s="132" customFormat="1" ht="14.25" customHeight="1">
      <c r="A34" s="187"/>
      <c r="B34" s="189"/>
      <c r="C34" s="203"/>
      <c r="D34" s="40">
        <f>'Продоскрин-Стрептомицин'!K39</f>
        <v>0.32747817614042252</v>
      </c>
      <c r="E34" s="186"/>
      <c r="F34" s="190"/>
      <c r="G34" s="191"/>
      <c r="H34" s="191"/>
      <c r="I34" s="192"/>
      <c r="J34" s="190"/>
      <c r="K34" s="186"/>
      <c r="L34" s="192"/>
      <c r="M34" s="190"/>
      <c r="N34" s="186"/>
      <c r="O34" s="186"/>
      <c r="P34" s="193"/>
      <c r="Q34" s="198"/>
      <c r="R34" s="199"/>
      <c r="S34" s="195"/>
      <c r="T34" s="205"/>
      <c r="U34" s="185"/>
      <c r="V34" s="131"/>
      <c r="W34" s="131"/>
      <c r="X34" s="121"/>
      <c r="Z34" s="121"/>
      <c r="AA34" s="121"/>
    </row>
    <row r="35" spans="1:27" s="132" customFormat="1" ht="14.25" customHeight="1">
      <c r="A35" s="187">
        <v>6</v>
      </c>
      <c r="B35" s="189">
        <f>'Продоскрин-Стрептомицин'!B40</f>
        <v>0</v>
      </c>
      <c r="C35" s="202" t="s">
        <v>61</v>
      </c>
      <c r="D35" s="40">
        <f>'Продоскрин-Стрептомицин'!K40</f>
        <v>0.32747817614042252</v>
      </c>
      <c r="E35" s="186">
        <f>(D35+D36)/2</f>
        <v>0.32747817614042252</v>
      </c>
      <c r="F35" s="190">
        <f>IF($C35="Молоко, молочные смеси, мороженое",11,IF($C35="Сгущенное молоко",15,IF($C35="Масло",18,IF($C35="Сыворотка, творог, коктейли, кисломолочные продукты",16,IF($C35="Мясо, сыр",14,IF($C35="Печень, мясо кролика",13,))))))</f>
        <v>11</v>
      </c>
      <c r="G35" s="191">
        <f>IF(R35=O35,"0",IF(R35=P35,"0",(0.01*F35*E35)))</f>
        <v>3.6022599375446475E-2</v>
      </c>
      <c r="H35" s="191">
        <f>IF(R35=O35,"0",IF(R35=P35,"0",(ABS(D35-D36))))</f>
        <v>0</v>
      </c>
      <c r="I35" s="192" t="str">
        <f t="shared" ref="I35" si="20">IF(R35=O35," ",IF(R35=P35," ",IF(H35&lt;G35,"приемлемо","неприемлемо")))</f>
        <v>приемлемо</v>
      </c>
      <c r="J35" s="190">
        <f>IF($C35="Молоко, молочные смеси, мороженое",15,IF($C35="Сгущенное молоко",21,IF($C35="Масло",20,IF($C35="Сыворотка, творог, коктейли, кисломолочные продукты",19,IF($C35="Мясо, сыр",17,IF($C35="Печень, мясо кролика",19,))))))</f>
        <v>15</v>
      </c>
      <c r="K35" s="186">
        <f>IF(R35=O35,"0",IF(R35=P35,"0",(0.01*J35*E35)))</f>
        <v>4.9121726421063376E-2</v>
      </c>
      <c r="L35" s="192" t="str">
        <f>IF(R35=O35," ",IF(R35=P35," ",IF(H35&lt;K35,"приемлемо","неприемлемо")))</f>
        <v>приемлемо</v>
      </c>
      <c r="M35" s="190">
        <f>IF($C35="Молоко, молочные смеси, мороженое",16,IF($C35="Сгущенное молоко",16,IF($C35="Масло",22,IF($C35="Сыворотка, творог, коктейли, кисломолочные продукты",18,IF($C35="Мясо, сыр",20,IF($C35="Печень, мясо кролика",20,))))))</f>
        <v>16</v>
      </c>
      <c r="N35" s="186">
        <f>IF(R35=O35,"0",IF(R35=P35,"0",(0.01*M35*E35)))</f>
        <v>5.2396508182467605E-2</v>
      </c>
      <c r="O35" s="186">
        <f t="shared" ref="O35" si="21">IF($C35="Молоко, молочные смеси, мороженое",0.01,IF($C35="Сгущенное молоко",0.04,IF($C35="Масло",0.01,IF($C35="Сыворотка, творог, коктейли, кисломолочные продукты",0.01,IF($C35="Мясо, сыр",0.025,IF($C35="Печень, мясо кролика",0.025,))))))</f>
        <v>0.01</v>
      </c>
      <c r="P35" s="193">
        <f t="shared" ref="P35" si="22">IF($C35="Молоко, молочные смеси, мороженое",0.81,IF($C35="Сгущенное молоко",3.24,IF($C35="Масло",1.013,IF($C35="Сыворотка, творог, коктейли, кисломолочные продукты",0.81,IF($C35="Мясо, сыр",2.025,IF($C35="Печень, мясо кролика",2.025,))))))</f>
        <v>0.81</v>
      </c>
      <c r="Q35" s="196">
        <f t="shared" ref="Q35" si="23">IF(E35&lt;=O35,"не обнаружено",IF(E35&gt;=P35,"выше диапазона",E35))</f>
        <v>0.32747817614042252</v>
      </c>
      <c r="R35" s="197"/>
      <c r="S35" s="194" t="s">
        <v>36</v>
      </c>
      <c r="T35" s="204">
        <f t="shared" ref="T35" si="24">IF(OR(Q35="не обнаружено",Q35="выше диапазона"),"",N35)</f>
        <v>5.2396508182467605E-2</v>
      </c>
      <c r="U35" s="185"/>
      <c r="V35" s="131"/>
      <c r="W35" s="131"/>
      <c r="X35" s="121"/>
      <c r="Z35" s="121"/>
      <c r="AA35" s="121"/>
    </row>
    <row r="36" spans="1:27" s="132" customFormat="1" ht="14.25" customHeight="1">
      <c r="A36" s="187"/>
      <c r="B36" s="189"/>
      <c r="C36" s="203"/>
      <c r="D36" s="40">
        <f>'Продоскрин-Стрептомицин'!K41</f>
        <v>0.32747817614042252</v>
      </c>
      <c r="E36" s="186"/>
      <c r="F36" s="190"/>
      <c r="G36" s="191"/>
      <c r="H36" s="191"/>
      <c r="I36" s="192"/>
      <c r="J36" s="190"/>
      <c r="K36" s="186"/>
      <c r="L36" s="192"/>
      <c r="M36" s="190"/>
      <c r="N36" s="186"/>
      <c r="O36" s="186"/>
      <c r="P36" s="193"/>
      <c r="Q36" s="198"/>
      <c r="R36" s="199"/>
      <c r="S36" s="195"/>
      <c r="T36" s="205"/>
      <c r="U36" s="185"/>
      <c r="V36" s="131"/>
      <c r="W36" s="131"/>
      <c r="X36" s="121"/>
      <c r="Z36" s="121"/>
      <c r="AA36" s="121"/>
    </row>
    <row r="37" spans="1:27" s="132" customFormat="1" ht="14.25" customHeight="1">
      <c r="A37" s="187">
        <v>7</v>
      </c>
      <c r="B37" s="189">
        <f>'Продоскрин-Стрептомицин'!B42</f>
        <v>0</v>
      </c>
      <c r="C37" s="202" t="s">
        <v>61</v>
      </c>
      <c r="D37" s="40">
        <f>'Продоскрин-Стрептомицин'!K42</f>
        <v>4.724945835308559E-2</v>
      </c>
      <c r="E37" s="186">
        <f>(D37+D38)/2</f>
        <v>0.18736381724675405</v>
      </c>
      <c r="F37" s="190">
        <f>IF($C37="Молоко, молочные смеси, мороженое",11,IF($C37="Сгущенное молоко",15,IF($C37="Масло",18,IF($C37="Сыворотка, творог, коктейли, кисломолочные продукты",16,IF($C37="Мясо, сыр",14,IF($C37="Печень, мясо кролика",13,))))))</f>
        <v>11</v>
      </c>
      <c r="G37" s="191">
        <f>IF(R37=O37,"0",IF(R37=P37,"0",(0.01*F37*E37)))</f>
        <v>2.0610019897142947E-2</v>
      </c>
      <c r="H37" s="191">
        <f>IF(R37=O37,"0",IF(R37=P37,"0",(ABS(D37-D38))))</f>
        <v>0.28022871778733693</v>
      </c>
      <c r="I37" s="192" t="str">
        <f t="shared" ref="I37" si="25">IF(R37=O37," ",IF(R37=P37," ",IF(H37&lt;G37,"приемлемо","неприемлемо")))</f>
        <v>неприемлемо</v>
      </c>
      <c r="J37" s="190">
        <f>IF($C37="Молоко, молочные смеси, мороженое",15,IF($C37="Сгущенное молоко",21,IF($C37="Масло",20,IF($C37="Сыворотка, творог, коктейли, кисломолочные продукты",19,IF($C37="Мясо, сыр",17,IF($C37="Печень, мясо кролика",19,))))))</f>
        <v>15</v>
      </c>
      <c r="K37" s="186">
        <f>IF(R37=O37,"0",IF(R37=P37,"0",(0.01*J37*E37)))</f>
        <v>2.8104572587013106E-2</v>
      </c>
      <c r="L37" s="192" t="str">
        <f>IF(R37=O37," ",IF(R37=P37," ",IF(H37&lt;K37,"приемлемо","неприемлемо")))</f>
        <v>неприемлемо</v>
      </c>
      <c r="M37" s="190">
        <f>IF($C37="Молоко, молочные смеси, мороженое",16,IF($C37="Сгущенное молоко",16,IF($C37="Масло",22,IF($C37="Сыворотка, творог, коктейли, кисломолочные продукты",18,IF($C37="Мясо, сыр",20,IF($C37="Печень, мясо кролика",20,))))))</f>
        <v>16</v>
      </c>
      <c r="N37" s="186">
        <f>IF(R37=O37,"0",IF(R37=P37,"0",(0.01*M37*E37)))</f>
        <v>2.997821075948065E-2</v>
      </c>
      <c r="O37" s="186">
        <f t="shared" ref="O37" si="26">IF($C37="Молоко, молочные смеси, мороженое",0.01,IF($C37="Сгущенное молоко",0.04,IF($C37="Масло",0.01,IF($C37="Сыворотка, творог, коктейли, кисломолочные продукты",0.01,IF($C37="Мясо, сыр",0.025,IF($C37="Печень, мясо кролика",0.025,))))))</f>
        <v>0.01</v>
      </c>
      <c r="P37" s="193">
        <f t="shared" ref="P37" si="27">IF($C37="Молоко, молочные смеси, мороженое",0.81,IF($C37="Сгущенное молоко",3.24,IF($C37="Масло",1.013,IF($C37="Сыворотка, творог, коктейли, кисломолочные продукты",0.81,IF($C37="Мясо, сыр",2.025,IF($C37="Печень, мясо кролика",2.025,))))))</f>
        <v>0.81</v>
      </c>
      <c r="Q37" s="196">
        <f t="shared" ref="Q37" si="28">IF(E37&lt;=O37,"не обнаружено",IF(E37&gt;=P37,"выше диапазона",E37))</f>
        <v>0.18736381724675405</v>
      </c>
      <c r="R37" s="197"/>
      <c r="S37" s="194" t="s">
        <v>36</v>
      </c>
      <c r="T37" s="204">
        <f t="shared" ref="T37" si="29">IF(OR(Q37="не обнаружено",Q37="выше диапазона"),"",N37)</f>
        <v>2.997821075948065E-2</v>
      </c>
      <c r="U37" s="185"/>
      <c r="V37" s="131"/>
      <c r="W37" s="131"/>
      <c r="X37" s="121"/>
      <c r="Z37" s="121"/>
      <c r="AA37" s="121"/>
    </row>
    <row r="38" spans="1:27" s="132" customFormat="1" ht="14.25" customHeight="1">
      <c r="A38" s="187"/>
      <c r="B38" s="189"/>
      <c r="C38" s="203"/>
      <c r="D38" s="40">
        <f>'Продоскрин-Стрептомицин'!K43</f>
        <v>0.32747817614042252</v>
      </c>
      <c r="E38" s="186"/>
      <c r="F38" s="190"/>
      <c r="G38" s="191"/>
      <c r="H38" s="191"/>
      <c r="I38" s="192"/>
      <c r="J38" s="190"/>
      <c r="K38" s="186"/>
      <c r="L38" s="192"/>
      <c r="M38" s="190"/>
      <c r="N38" s="186"/>
      <c r="O38" s="186"/>
      <c r="P38" s="193"/>
      <c r="Q38" s="198"/>
      <c r="R38" s="199"/>
      <c r="S38" s="195"/>
      <c r="T38" s="205"/>
      <c r="U38" s="185"/>
      <c r="V38" s="131"/>
      <c r="W38" s="131"/>
      <c r="X38" s="121"/>
      <c r="Z38" s="121"/>
      <c r="AA38" s="121"/>
    </row>
    <row r="39" spans="1:27" s="132" customFormat="1" ht="14.25" customHeight="1">
      <c r="A39" s="187">
        <v>8</v>
      </c>
      <c r="B39" s="189">
        <f>'Продоскрин-Стрептомицин'!B44</f>
        <v>0</v>
      </c>
      <c r="C39" s="202" t="s">
        <v>61</v>
      </c>
      <c r="D39" s="40">
        <f>'Продоскрин-Стрептомицин'!K44</f>
        <v>0.32747817614042252</v>
      </c>
      <c r="E39" s="186">
        <f>(D39+D40)/2</f>
        <v>0.32747817614042252</v>
      </c>
      <c r="F39" s="190">
        <f>IF($C39="Молоко, молочные смеси, мороженое",11,IF($C39="Сгущенное молоко",15,IF($C39="Масло",18,IF($C39="Сыворотка, творог, коктейли, кисломолочные продукты",16,IF($C39="Мясо, сыр",14,IF($C39="Печень, мясо кролика",13,))))))</f>
        <v>11</v>
      </c>
      <c r="G39" s="191">
        <f>IF(R39=O39,"0",IF(R39=P39,"0",(0.01*F39*E39)))</f>
        <v>3.6022599375446475E-2</v>
      </c>
      <c r="H39" s="191">
        <f>IF(R39=O39,"0",IF(R39=P39,"0",(ABS(D39-D40))))</f>
        <v>0</v>
      </c>
      <c r="I39" s="192" t="str">
        <f t="shared" ref="I39" si="30">IF(R39=O39," ",IF(R39=P39," ",IF(H39&lt;G39,"приемлемо","неприемлемо")))</f>
        <v>приемлемо</v>
      </c>
      <c r="J39" s="190">
        <f>IF($C39="Молоко, молочные смеси, мороженое",15,IF($C39="Сгущенное молоко",21,IF($C39="Масло",20,IF($C39="Сыворотка, творог, коктейли, кисломолочные продукты",19,IF($C39="Мясо, сыр",17,IF($C39="Печень, мясо кролика",19,))))))</f>
        <v>15</v>
      </c>
      <c r="K39" s="186">
        <f>IF(R39=O39,"0",IF(R39=P39,"0",(0.01*J39*E39)))</f>
        <v>4.9121726421063376E-2</v>
      </c>
      <c r="L39" s="192" t="str">
        <f>IF(R39=O39," ",IF(R39=P39," ",IF(H39&lt;K39,"приемлемо","неприемлемо")))</f>
        <v>приемлемо</v>
      </c>
      <c r="M39" s="190">
        <f>IF($C39="Молоко, молочные смеси, мороженое",16,IF($C39="Сгущенное молоко",16,IF($C39="Масло",22,IF($C39="Сыворотка, творог, коктейли, кисломолочные продукты",18,IF($C39="Мясо, сыр",20,IF($C39="Печень, мясо кролика",20,))))))</f>
        <v>16</v>
      </c>
      <c r="N39" s="186">
        <f>IF(R39=O39,"0",IF(R39=P39,"0",(0.01*M39*E39)))</f>
        <v>5.2396508182467605E-2</v>
      </c>
      <c r="O39" s="186">
        <f t="shared" ref="O39" si="31">IF($C39="Молоко, молочные смеси, мороженое",0.01,IF($C39="Сгущенное молоко",0.04,IF($C39="Масло",0.01,IF($C39="Сыворотка, творог, коктейли, кисломолочные продукты",0.01,IF($C39="Мясо, сыр",0.025,IF($C39="Печень, мясо кролика",0.025,))))))</f>
        <v>0.01</v>
      </c>
      <c r="P39" s="193">
        <f t="shared" ref="P39" si="32">IF($C39="Молоко, молочные смеси, мороженое",0.81,IF($C39="Сгущенное молоко",3.24,IF($C39="Масло",1.013,IF($C39="Сыворотка, творог, коктейли, кисломолочные продукты",0.81,IF($C39="Мясо, сыр",2.025,IF($C39="Печень, мясо кролика",2.025,))))))</f>
        <v>0.81</v>
      </c>
      <c r="Q39" s="196">
        <f t="shared" ref="Q39" si="33">IF(E39&lt;=O39,"не обнаружено",IF(E39&gt;=P39,"выше диапазона",E39))</f>
        <v>0.32747817614042252</v>
      </c>
      <c r="R39" s="197"/>
      <c r="S39" s="194" t="s">
        <v>36</v>
      </c>
      <c r="T39" s="204">
        <f t="shared" ref="T39" si="34">IF(OR(Q39="не обнаружено",Q39="выше диапазона"),"",N39)</f>
        <v>5.2396508182467605E-2</v>
      </c>
      <c r="U39" s="185"/>
      <c r="V39" s="131"/>
      <c r="W39" s="131"/>
      <c r="X39" s="121"/>
      <c r="Z39" s="121"/>
      <c r="AA39" s="121"/>
    </row>
    <row r="40" spans="1:27" s="132" customFormat="1" ht="14.25" customHeight="1">
      <c r="A40" s="187"/>
      <c r="B40" s="189"/>
      <c r="C40" s="203"/>
      <c r="D40" s="40">
        <f>'Продоскрин-Стрептомицин'!K45</f>
        <v>0.32747817614042252</v>
      </c>
      <c r="E40" s="186"/>
      <c r="F40" s="190"/>
      <c r="G40" s="191"/>
      <c r="H40" s="191"/>
      <c r="I40" s="192"/>
      <c r="J40" s="190"/>
      <c r="K40" s="186"/>
      <c r="L40" s="192"/>
      <c r="M40" s="190"/>
      <c r="N40" s="186"/>
      <c r="O40" s="186"/>
      <c r="P40" s="193"/>
      <c r="Q40" s="198"/>
      <c r="R40" s="199"/>
      <c r="S40" s="195"/>
      <c r="T40" s="205"/>
      <c r="U40" s="185"/>
      <c r="V40" s="131"/>
      <c r="W40" s="131"/>
      <c r="X40" s="121"/>
      <c r="Z40" s="121"/>
      <c r="AA40" s="121"/>
    </row>
    <row r="41" spans="1:27" s="132" customFormat="1" ht="14.25" customHeight="1">
      <c r="A41" s="187">
        <v>9</v>
      </c>
      <c r="B41" s="189">
        <f>'Продоскрин-Стрептомицин'!B46</f>
        <v>0</v>
      </c>
      <c r="C41" s="202" t="s">
        <v>61</v>
      </c>
      <c r="D41" s="40">
        <f>'Продоскрин-Стрептомицин'!K46</f>
        <v>0.32747817614042252</v>
      </c>
      <c r="E41" s="186">
        <f>(D41+D42)/2</f>
        <v>0.32747817614042252</v>
      </c>
      <c r="F41" s="190">
        <f>IF($C41="Молоко, молочные смеси, мороженое",11,IF($C41="Сгущенное молоко",15,IF($C41="Масло",18,IF($C41="Сыворотка, творог, коктейли, кисломолочные продукты",16,IF($C41="Мясо, сыр",14,IF($C41="Печень, мясо кролика",13,))))))</f>
        <v>11</v>
      </c>
      <c r="G41" s="191">
        <f>IF(R41=O41,"0",IF(R41=P41,"0",(0.01*F41*E41)))</f>
        <v>3.6022599375446475E-2</v>
      </c>
      <c r="H41" s="191">
        <f>IF(R41=O41,"0",IF(R41=P41,"0",(ABS(D41-D42))))</f>
        <v>0</v>
      </c>
      <c r="I41" s="192" t="str">
        <f t="shared" ref="I41" si="35">IF(R41=O41," ",IF(R41=P41," ",IF(H41&lt;G41,"приемлемо","неприемлемо")))</f>
        <v>приемлемо</v>
      </c>
      <c r="J41" s="190">
        <f>IF($C41="Молоко, молочные смеси, мороженое",15,IF($C41="Сгущенное молоко",21,IF($C41="Масло",20,IF($C41="Сыворотка, творог, коктейли, кисломолочные продукты",19,IF($C41="Мясо, сыр",17,IF($C41="Печень, мясо кролика",19,))))))</f>
        <v>15</v>
      </c>
      <c r="K41" s="186">
        <f>IF(R41=O41,"0",IF(R41=P41,"0",(0.01*J41*E41)))</f>
        <v>4.9121726421063376E-2</v>
      </c>
      <c r="L41" s="192" t="str">
        <f>IF(R41=O41," ",IF(R41=P41," ",IF(H41&lt;K41,"приемлемо","неприемлемо")))</f>
        <v>приемлемо</v>
      </c>
      <c r="M41" s="190">
        <f>IF($C41="Молоко, молочные смеси, мороженое",16,IF($C41="Сгущенное молоко",16,IF($C41="Масло",22,IF($C41="Сыворотка, творог, коктейли, кисломолочные продукты",18,IF($C41="Мясо, сыр",20,IF($C41="Печень, мясо кролика",20,))))))</f>
        <v>16</v>
      </c>
      <c r="N41" s="186">
        <f>IF(R41=O41,"0",IF(R41=P41,"0",(0.01*M41*E41)))</f>
        <v>5.2396508182467605E-2</v>
      </c>
      <c r="O41" s="186">
        <f t="shared" ref="O41" si="36">IF($C41="Молоко, молочные смеси, мороженое",0.01,IF($C41="Сгущенное молоко",0.04,IF($C41="Масло",0.01,IF($C41="Сыворотка, творог, коктейли, кисломолочные продукты",0.01,IF($C41="Мясо, сыр",0.025,IF($C41="Печень, мясо кролика",0.025,))))))</f>
        <v>0.01</v>
      </c>
      <c r="P41" s="193">
        <f t="shared" ref="P41" si="37">IF($C41="Молоко, молочные смеси, мороженое",0.81,IF($C41="Сгущенное молоко",3.24,IF($C41="Масло",1.013,IF($C41="Сыворотка, творог, коктейли, кисломолочные продукты",0.81,IF($C41="Мясо, сыр",2.025,IF($C41="Печень, мясо кролика",2.025,))))))</f>
        <v>0.81</v>
      </c>
      <c r="Q41" s="196">
        <f t="shared" ref="Q41" si="38">IF(E41&lt;=O41,"не обнаружено",IF(E41&gt;=P41,"выше диапазона",E41))</f>
        <v>0.32747817614042252</v>
      </c>
      <c r="R41" s="197"/>
      <c r="S41" s="194" t="s">
        <v>36</v>
      </c>
      <c r="T41" s="204">
        <f t="shared" ref="T41" si="39">IF(OR(Q41="не обнаружено",Q41="выше диапазона"),"",N41)</f>
        <v>5.2396508182467605E-2</v>
      </c>
      <c r="U41" s="185"/>
      <c r="V41" s="131"/>
      <c r="W41" s="131"/>
      <c r="X41" s="121"/>
      <c r="Z41" s="121"/>
      <c r="AA41" s="121"/>
    </row>
    <row r="42" spans="1:27" s="132" customFormat="1" ht="14.25" customHeight="1">
      <c r="A42" s="187"/>
      <c r="B42" s="189"/>
      <c r="C42" s="203"/>
      <c r="D42" s="40">
        <f>'Продоскрин-Стрептомицин'!K47</f>
        <v>0.32747817614042252</v>
      </c>
      <c r="E42" s="186"/>
      <c r="F42" s="190"/>
      <c r="G42" s="191"/>
      <c r="H42" s="191"/>
      <c r="I42" s="192"/>
      <c r="J42" s="190"/>
      <c r="K42" s="186"/>
      <c r="L42" s="192"/>
      <c r="M42" s="190"/>
      <c r="N42" s="186"/>
      <c r="O42" s="186"/>
      <c r="P42" s="193"/>
      <c r="Q42" s="198"/>
      <c r="R42" s="199"/>
      <c r="S42" s="195"/>
      <c r="T42" s="205"/>
      <c r="U42" s="185"/>
      <c r="V42" s="131"/>
      <c r="W42" s="131"/>
      <c r="X42" s="121"/>
      <c r="Z42" s="121"/>
      <c r="AA42" s="121"/>
    </row>
    <row r="43" spans="1:27" s="132" customFormat="1" ht="14.25" customHeight="1">
      <c r="A43" s="187">
        <v>10</v>
      </c>
      <c r="B43" s="189">
        <f>'Продоскрин-Стрептомицин'!B48</f>
        <v>0</v>
      </c>
      <c r="C43" s="202" t="s">
        <v>61</v>
      </c>
      <c r="D43" s="40">
        <f>'Продоскрин-Стрептомицин'!K48</f>
        <v>0.32747817614042252</v>
      </c>
      <c r="E43" s="186">
        <f>(D43+D44)/2</f>
        <v>0.32747817614042252</v>
      </c>
      <c r="F43" s="190">
        <f>IF($C43="Молоко, молочные смеси, мороженое",11,IF($C43="Сгущенное молоко",15,IF($C43="Масло",18,IF($C43="Сыворотка, творог, коктейли, кисломолочные продукты",16,IF($C43="Мясо, сыр",14,IF($C43="Печень, мясо кролика",13,))))))</f>
        <v>11</v>
      </c>
      <c r="G43" s="191">
        <f>IF(R43=O43,"0",IF(R43=P43,"0",(0.01*F43*E43)))</f>
        <v>3.6022599375446475E-2</v>
      </c>
      <c r="H43" s="191">
        <f>IF(R43=O43,"0",IF(R43=P43,"0",(ABS(D43-D44))))</f>
        <v>0</v>
      </c>
      <c r="I43" s="192" t="str">
        <f t="shared" ref="I43" si="40">IF(R43=O43," ",IF(R43=P43," ",IF(H43&lt;G43,"приемлемо","неприемлемо")))</f>
        <v>приемлемо</v>
      </c>
      <c r="J43" s="190">
        <f>IF($C43="Молоко, молочные смеси, мороженое",15,IF($C43="Сгущенное молоко",21,IF($C43="Масло",20,IF($C43="Сыворотка, творог, коктейли, кисломолочные продукты",19,IF($C43="Мясо, сыр",17,IF($C43="Печень, мясо кролика",19,))))))</f>
        <v>15</v>
      </c>
      <c r="K43" s="186">
        <f>IF(R43=O43,"0",IF(R43=P43,"0",(0.01*J43*E43)))</f>
        <v>4.9121726421063376E-2</v>
      </c>
      <c r="L43" s="192" t="str">
        <f>IF(R43=O43," ",IF(R43=P43," ",IF(H43&lt;K43,"приемлемо","неприемлемо")))</f>
        <v>приемлемо</v>
      </c>
      <c r="M43" s="190">
        <f>IF($C43="Молоко, молочные смеси, мороженое",16,IF($C43="Сгущенное молоко",16,IF($C43="Масло",22,IF($C43="Сыворотка, творог, коктейли, кисломолочные продукты",18,IF($C43="Мясо, сыр",20,IF($C43="Печень, мясо кролика",20,))))))</f>
        <v>16</v>
      </c>
      <c r="N43" s="186">
        <f>IF(R43=O43,"0",IF(R43=P43,"0",(0.01*M43*E43)))</f>
        <v>5.2396508182467605E-2</v>
      </c>
      <c r="O43" s="186">
        <f t="shared" ref="O43" si="41">IF($C43="Молоко, молочные смеси, мороженое",0.01,IF($C43="Сгущенное молоко",0.04,IF($C43="Масло",0.01,IF($C43="Сыворотка, творог, коктейли, кисломолочные продукты",0.01,IF($C43="Мясо, сыр",0.025,IF($C43="Печень, мясо кролика",0.025,))))))</f>
        <v>0.01</v>
      </c>
      <c r="P43" s="193">
        <f t="shared" ref="P43" si="42">IF($C43="Молоко, молочные смеси, мороженое",0.81,IF($C43="Сгущенное молоко",3.24,IF($C43="Масло",1.013,IF($C43="Сыворотка, творог, коктейли, кисломолочные продукты",0.81,IF($C43="Мясо, сыр",2.025,IF($C43="Печень, мясо кролика",2.025,))))))</f>
        <v>0.81</v>
      </c>
      <c r="Q43" s="196">
        <f t="shared" ref="Q43" si="43">IF(E43&lt;=O43,"не обнаружено",IF(E43&gt;=P43,"выше диапазона",E43))</f>
        <v>0.32747817614042252</v>
      </c>
      <c r="R43" s="197"/>
      <c r="S43" s="194" t="s">
        <v>36</v>
      </c>
      <c r="T43" s="204">
        <f t="shared" ref="T43" si="44">IF(OR(Q43="не обнаружено",Q43="выше диапазона"),"",N43)</f>
        <v>5.2396508182467605E-2</v>
      </c>
      <c r="U43" s="185"/>
      <c r="V43" s="131"/>
      <c r="W43" s="131"/>
      <c r="X43" s="121"/>
      <c r="Z43" s="121"/>
      <c r="AA43" s="121"/>
    </row>
    <row r="44" spans="1:27" s="132" customFormat="1" ht="14.25" customHeight="1">
      <c r="A44" s="187"/>
      <c r="B44" s="189"/>
      <c r="C44" s="203"/>
      <c r="D44" s="40">
        <f>'Продоскрин-Стрептомицин'!K49</f>
        <v>0.32747817614042252</v>
      </c>
      <c r="E44" s="186"/>
      <c r="F44" s="190"/>
      <c r="G44" s="191"/>
      <c r="H44" s="191"/>
      <c r="I44" s="192"/>
      <c r="J44" s="190"/>
      <c r="K44" s="186"/>
      <c r="L44" s="192"/>
      <c r="M44" s="190"/>
      <c r="N44" s="186"/>
      <c r="O44" s="186"/>
      <c r="P44" s="193"/>
      <c r="Q44" s="198"/>
      <c r="R44" s="199"/>
      <c r="S44" s="195"/>
      <c r="T44" s="205"/>
      <c r="U44" s="185"/>
      <c r="V44" s="131"/>
      <c r="W44" s="131"/>
      <c r="X44" s="121"/>
      <c r="Z44" s="121"/>
      <c r="AA44" s="121"/>
    </row>
    <row r="45" spans="1:27" s="132" customFormat="1" ht="14.25" customHeight="1">
      <c r="A45" s="187">
        <v>11</v>
      </c>
      <c r="B45" s="189">
        <f>'Продоскрин-Стрептомицин'!B50</f>
        <v>0</v>
      </c>
      <c r="C45" s="202"/>
      <c r="D45" s="40">
        <f>'Продоскрин-Стрептомицин'!K50</f>
        <v>0</v>
      </c>
      <c r="E45" s="186">
        <f>(D45+D46)/2</f>
        <v>0</v>
      </c>
      <c r="F45" s="190">
        <f>IF($C45="Молоко, молочные смеси, мороженое",11,IF($C45="Сгущенное молоко",15,IF($C45="Масло",18,IF($C45="Сыворотка, творог, коктейли, кисломолочные продукты",16,IF($C45="Мясо, сыр",14,IF($C45="Печень, мясо кролика",13,))))))</f>
        <v>0</v>
      </c>
      <c r="G45" s="191" t="str">
        <f>IF(R45=O45,"0",IF(R45=P45,"0",(0.01*F45*E45)))</f>
        <v>0</v>
      </c>
      <c r="H45" s="191" t="str">
        <f>IF(R45=O45,"0",IF(R45=P45,"0",(ABS(D45-D46))))</f>
        <v>0</v>
      </c>
      <c r="I45" s="192" t="str">
        <f t="shared" ref="I45" si="45">IF(R45=O45," ",IF(R45=P45," ",IF(H45&lt;G45,"приемлемо","неприемлемо")))</f>
        <v xml:space="preserve"> </v>
      </c>
      <c r="J45" s="190">
        <f>IF($C45="Молоко, молочные смеси, мороженое",15,IF($C45="Сгущенное молоко",21,IF($C45="Масло",20,IF($C45="Сыворотка, творог, коктейли, кисломолочные продукты",19,IF($C45="Мясо, сыр",17,IF($C45="Печень, мясо кролика",19,))))))</f>
        <v>0</v>
      </c>
      <c r="K45" s="186" t="str">
        <f>IF(R45=O45,"0",IF(R45=P45,"0",(0.01*J45*E45)))</f>
        <v>0</v>
      </c>
      <c r="L45" s="192" t="str">
        <f>IF(R45=O45," ",IF(R45=P45," ",IF(H45&lt;K45,"приемлемо","неприемлемо")))</f>
        <v xml:space="preserve"> </v>
      </c>
      <c r="M45" s="190">
        <f>IF($C45="Молоко, молочные смеси, мороженое",16,IF($C45="Сгущенное молоко",16,IF($C45="Масло",22,IF($C45="Сыворотка, творог, коктейли, кисломолочные продукты",18,IF($C45="Мясо, сыр",20,IF($C45="Печень, мясо кролика",20,))))))</f>
        <v>0</v>
      </c>
      <c r="N45" s="186" t="str">
        <f>IF(R45=O45,"0",IF(R45=P45,"0",(0.01*M45*E45)))</f>
        <v>0</v>
      </c>
      <c r="O45" s="186">
        <f t="shared" ref="O45" si="46">IF($C45="Молоко, молочные смеси, мороженое",0.01,IF($C45="Сгущенное молоко",0.04,IF($C45="Масло",0.01,IF($C45="Сыворотка, творог, коктейли, кисломолочные продукты",0.01,IF($C45="Мясо, сыр",0.025,IF($C45="Печень, мясо кролика",0.025,))))))</f>
        <v>0</v>
      </c>
      <c r="P45" s="193">
        <f t="shared" ref="P45" si="47">IF($C45="Молоко, молочные смеси, мороженое",0.81,IF($C45="Сгущенное молоко",3.24,IF($C45="Масло",1.013,IF($C45="Сыворотка, творог, коктейли, кисломолочные продукты",0.81,IF($C45="Мясо, сыр",2.025,IF($C45="Печень, мясо кролика",2.025,))))))</f>
        <v>0</v>
      </c>
      <c r="Q45" s="196" t="str">
        <f t="shared" ref="Q45" si="48">IF(E45&lt;=O45,"не обнаружено",IF(E45&gt;=P45,"выше диапазона",E45))</f>
        <v>не обнаружено</v>
      </c>
      <c r="R45" s="197"/>
      <c r="S45" s="194" t="s">
        <v>36</v>
      </c>
      <c r="T45" s="204" t="str">
        <f t="shared" ref="T45" si="49">IF(OR(Q45="не обнаружено",Q45="выше диапазона"),"",N45)</f>
        <v/>
      </c>
      <c r="U45" s="185"/>
      <c r="V45" s="131"/>
      <c r="W45" s="131"/>
      <c r="X45" s="121"/>
      <c r="Z45" s="121"/>
      <c r="AA45" s="121"/>
    </row>
    <row r="46" spans="1:27" s="132" customFormat="1" ht="14.25" customHeight="1">
      <c r="A46" s="187"/>
      <c r="B46" s="189"/>
      <c r="C46" s="203"/>
      <c r="D46" s="40">
        <f>'Продоскрин-Стрептомицин'!K51</f>
        <v>0</v>
      </c>
      <c r="E46" s="186"/>
      <c r="F46" s="190"/>
      <c r="G46" s="191"/>
      <c r="H46" s="191"/>
      <c r="I46" s="192"/>
      <c r="J46" s="190"/>
      <c r="K46" s="186"/>
      <c r="L46" s="192"/>
      <c r="M46" s="190"/>
      <c r="N46" s="186"/>
      <c r="O46" s="186"/>
      <c r="P46" s="193"/>
      <c r="Q46" s="198"/>
      <c r="R46" s="199"/>
      <c r="S46" s="195"/>
      <c r="T46" s="205"/>
      <c r="U46" s="185"/>
      <c r="V46" s="131"/>
      <c r="W46" s="131"/>
      <c r="X46" s="121"/>
      <c r="Z46" s="121"/>
      <c r="AA46" s="121"/>
    </row>
    <row r="47" spans="1:27" s="132" customFormat="1" ht="14.25" customHeight="1">
      <c r="A47" s="187">
        <v>12</v>
      </c>
      <c r="B47" s="189">
        <f>'Продоскрин-Стрептомицин'!B52</f>
        <v>0</v>
      </c>
      <c r="C47" s="202"/>
      <c r="D47" s="40">
        <f>'Продоскрин-Стрептомицин'!K52</f>
        <v>0</v>
      </c>
      <c r="E47" s="186">
        <f>(D47+D48)/2</f>
        <v>0</v>
      </c>
      <c r="F47" s="190">
        <f>IF($C47="Молоко, молочные смеси, мороженое",11,IF($C47="Сгущенное молоко",15,IF($C47="Масло",18,IF($C47="Сыворотка, творог, коктейли, кисломолочные продукты",16,IF($C47="Мясо, сыр",14,IF($C47="Печень, мясо кролика",13,))))))</f>
        <v>0</v>
      </c>
      <c r="G47" s="191" t="str">
        <f>IF(R47=O47,"0",IF(R47=P47,"0",(0.01*F47*E47)))</f>
        <v>0</v>
      </c>
      <c r="H47" s="191" t="str">
        <f>IF(R47=O47,"0",IF(R47=P47,"0",(ABS(D47-D48))))</f>
        <v>0</v>
      </c>
      <c r="I47" s="192" t="str">
        <f t="shared" ref="I47" si="50">IF(R47=O47," ",IF(R47=P47," ",IF(H47&lt;G47,"приемлемо","неприемлемо")))</f>
        <v xml:space="preserve"> </v>
      </c>
      <c r="J47" s="190">
        <f>IF($C47="Молоко, молочные смеси, мороженое",15,IF($C47="Сгущенное молоко",21,IF($C47="Масло",20,IF($C47="Сыворотка, творог, коктейли, кисломолочные продукты",19,IF($C47="Мясо, сыр",17,IF($C47="Печень, мясо кролика",19,))))))</f>
        <v>0</v>
      </c>
      <c r="K47" s="186" t="str">
        <f>IF(R47=O47,"0",IF(R47=P47,"0",(0.01*J47*E47)))</f>
        <v>0</v>
      </c>
      <c r="L47" s="192" t="str">
        <f>IF(R47=O47," ",IF(R47=P47," ",IF(H47&lt;K47,"приемлемо","неприемлемо")))</f>
        <v xml:space="preserve"> </v>
      </c>
      <c r="M47" s="190">
        <f>IF($C47="Молоко, молочные смеси, мороженое",16,IF($C47="Сгущенное молоко",16,IF($C47="Масло",22,IF($C47="Сыворотка, творог, коктейли, кисломолочные продукты",18,IF($C47="Мясо, сыр",20,IF($C47="Печень, мясо кролика",20,))))))</f>
        <v>0</v>
      </c>
      <c r="N47" s="186" t="str">
        <f>IF(R47=O47,"0",IF(R47=P47,"0",(0.01*M47*E47)))</f>
        <v>0</v>
      </c>
      <c r="O47" s="186">
        <f t="shared" ref="O47" si="51">IF($C47="Молоко, молочные смеси, мороженое",0.01,IF($C47="Сгущенное молоко",0.04,IF($C47="Масло",0.01,IF($C47="Сыворотка, творог, коктейли, кисломолочные продукты",0.01,IF($C47="Мясо, сыр",0.025,IF($C47="Печень, мясо кролика",0.025,))))))</f>
        <v>0</v>
      </c>
      <c r="P47" s="193">
        <f t="shared" ref="P47" si="52">IF($C47="Молоко, молочные смеси, мороженое",0.81,IF($C47="Сгущенное молоко",3.24,IF($C47="Масло",1.013,IF($C47="Сыворотка, творог, коктейли, кисломолочные продукты",0.81,IF($C47="Мясо, сыр",2.025,IF($C47="Печень, мясо кролика",2.025,))))))</f>
        <v>0</v>
      </c>
      <c r="Q47" s="196" t="str">
        <f t="shared" ref="Q47" si="53">IF(E47&lt;=O47,"не обнаружено",IF(E47&gt;=P47,"выше диапазона",E47))</f>
        <v>не обнаружено</v>
      </c>
      <c r="R47" s="197"/>
      <c r="S47" s="194" t="s">
        <v>36</v>
      </c>
      <c r="T47" s="204" t="str">
        <f t="shared" ref="T47" si="54">IF(OR(Q47="не обнаружено",Q47="выше диапазона"),"",N47)</f>
        <v/>
      </c>
      <c r="U47" s="185"/>
      <c r="V47" s="131"/>
      <c r="W47" s="131"/>
      <c r="X47" s="121"/>
      <c r="Z47" s="121"/>
      <c r="AA47" s="121"/>
    </row>
    <row r="48" spans="1:27" s="132" customFormat="1" ht="14.25" customHeight="1">
      <c r="A48" s="187"/>
      <c r="B48" s="189"/>
      <c r="C48" s="203"/>
      <c r="D48" s="40">
        <f>'Продоскрин-Стрептомицин'!K53</f>
        <v>0</v>
      </c>
      <c r="E48" s="186"/>
      <c r="F48" s="190"/>
      <c r="G48" s="191"/>
      <c r="H48" s="191"/>
      <c r="I48" s="192"/>
      <c r="J48" s="190"/>
      <c r="K48" s="186"/>
      <c r="L48" s="192"/>
      <c r="M48" s="190"/>
      <c r="N48" s="186"/>
      <c r="O48" s="186"/>
      <c r="P48" s="193"/>
      <c r="Q48" s="198"/>
      <c r="R48" s="199"/>
      <c r="S48" s="195"/>
      <c r="T48" s="205"/>
      <c r="U48" s="185"/>
      <c r="V48" s="131"/>
      <c r="W48" s="131"/>
      <c r="X48" s="121"/>
      <c r="Z48" s="121"/>
      <c r="AA48" s="121"/>
    </row>
    <row r="49" spans="1:27" s="132" customFormat="1" ht="14.25" customHeight="1">
      <c r="A49" s="187">
        <v>13</v>
      </c>
      <c r="B49" s="189">
        <f>'Продоскрин-Стрептомицин'!B54</f>
        <v>0</v>
      </c>
      <c r="C49" s="202"/>
      <c r="D49" s="40">
        <f>'Продоскрин-Стрептомицин'!K54</f>
        <v>0</v>
      </c>
      <c r="E49" s="186">
        <f>(D49+D50)/2</f>
        <v>0</v>
      </c>
      <c r="F49" s="190">
        <f>IF($C49="Молоко, молочные смеси, мороженое",11,IF($C49="Сгущенное молоко",15,IF($C49="Масло",18,IF($C49="Сыворотка, творог, коктейли, кисломолочные продукты",16,IF($C49="Мясо, сыр",14,IF($C49="Печень, мясо кролика",13,))))))</f>
        <v>0</v>
      </c>
      <c r="G49" s="191" t="str">
        <f>IF(R49=O49,"0",IF(R49=P49,"0",(0.01*F49*E49)))</f>
        <v>0</v>
      </c>
      <c r="H49" s="191" t="str">
        <f>IF(R49=O49,"0",IF(R49=P49,"0",(ABS(D49-D50))))</f>
        <v>0</v>
      </c>
      <c r="I49" s="192" t="str">
        <f t="shared" ref="I49" si="55">IF(R49=O49," ",IF(R49=P49," ",IF(H49&lt;G49,"приемлемо","неприемлемо")))</f>
        <v xml:space="preserve"> </v>
      </c>
      <c r="J49" s="190">
        <f>IF($C49="Молоко, молочные смеси, мороженое",15,IF($C49="Сгущенное молоко",21,IF($C49="Масло",20,IF($C49="Сыворотка, творог, коктейли, кисломолочные продукты",19,IF($C49="Мясо, сыр",17,IF($C49="Печень, мясо кролика",19,))))))</f>
        <v>0</v>
      </c>
      <c r="K49" s="186" t="str">
        <f>IF(R49=O49,"0",IF(R49=P49,"0",(0.01*J49*E49)))</f>
        <v>0</v>
      </c>
      <c r="L49" s="192" t="str">
        <f>IF(R49=O49," ",IF(R49=P49," ",IF(H49&lt;K49,"приемлемо","неприемлемо")))</f>
        <v xml:space="preserve"> </v>
      </c>
      <c r="M49" s="190">
        <f>IF($C49="Молоко, молочные смеси, мороженое",16,IF($C49="Сгущенное молоко",16,IF($C49="Масло",22,IF($C49="Сыворотка, творог, коктейли, кисломолочные продукты",18,IF($C49="Мясо, сыр",20,IF($C49="Печень, мясо кролика",20,))))))</f>
        <v>0</v>
      </c>
      <c r="N49" s="186" t="str">
        <f>IF(R49=O49,"0",IF(R49=P49,"0",(0.01*M49*E49)))</f>
        <v>0</v>
      </c>
      <c r="O49" s="186">
        <f t="shared" ref="O49" si="56">IF($C49="Молоко, молочные смеси, мороженое",0.01,IF($C49="Сгущенное молоко",0.04,IF($C49="Масло",0.01,IF($C49="Сыворотка, творог, коктейли, кисломолочные продукты",0.01,IF($C49="Мясо, сыр",0.025,IF($C49="Печень, мясо кролика",0.025,))))))</f>
        <v>0</v>
      </c>
      <c r="P49" s="193">
        <f t="shared" ref="P49" si="57">IF($C49="Молоко, молочные смеси, мороженое",0.81,IF($C49="Сгущенное молоко",3.24,IF($C49="Масло",1.013,IF($C49="Сыворотка, творог, коктейли, кисломолочные продукты",0.81,IF($C49="Мясо, сыр",2.025,IF($C49="Печень, мясо кролика",2.025,))))))</f>
        <v>0</v>
      </c>
      <c r="Q49" s="196" t="str">
        <f t="shared" ref="Q49" si="58">IF(E49&lt;=O49,"не обнаружено",IF(E49&gt;=P49,"выше диапазона",E49))</f>
        <v>не обнаружено</v>
      </c>
      <c r="R49" s="197"/>
      <c r="S49" s="194" t="s">
        <v>36</v>
      </c>
      <c r="T49" s="204" t="str">
        <f t="shared" ref="T49" si="59">IF(OR(Q49="не обнаружено",Q49="выше диапазона"),"",N49)</f>
        <v/>
      </c>
      <c r="U49" s="185"/>
      <c r="V49" s="131"/>
      <c r="W49" s="131"/>
      <c r="X49" s="121"/>
      <c r="Z49" s="121"/>
      <c r="AA49" s="121"/>
    </row>
    <row r="50" spans="1:27" s="132" customFormat="1" ht="14.25" customHeight="1">
      <c r="A50" s="187"/>
      <c r="B50" s="189"/>
      <c r="C50" s="203"/>
      <c r="D50" s="40">
        <f>'Продоскрин-Стрептомицин'!K55</f>
        <v>0</v>
      </c>
      <c r="E50" s="186"/>
      <c r="F50" s="190"/>
      <c r="G50" s="191"/>
      <c r="H50" s="191"/>
      <c r="I50" s="192"/>
      <c r="J50" s="190"/>
      <c r="K50" s="186"/>
      <c r="L50" s="192"/>
      <c r="M50" s="190"/>
      <c r="N50" s="186"/>
      <c r="O50" s="186"/>
      <c r="P50" s="193"/>
      <c r="Q50" s="198"/>
      <c r="R50" s="199"/>
      <c r="S50" s="195"/>
      <c r="T50" s="205"/>
      <c r="U50" s="185"/>
      <c r="V50" s="131"/>
      <c r="W50" s="131"/>
      <c r="X50" s="121"/>
      <c r="Z50" s="121"/>
      <c r="AA50" s="121"/>
    </row>
    <row r="51" spans="1:27" s="132" customFormat="1" ht="14.25" customHeight="1">
      <c r="A51" s="187">
        <v>14</v>
      </c>
      <c r="B51" s="189">
        <f>'Продоскрин-Стрептомицин'!B56</f>
        <v>0</v>
      </c>
      <c r="C51" s="202"/>
      <c r="D51" s="40">
        <f>'Продоскрин-Стрептомицин'!K56</f>
        <v>0</v>
      </c>
      <c r="E51" s="186">
        <f>(D51+D52)/2</f>
        <v>0</v>
      </c>
      <c r="F51" s="190">
        <f>IF($C51="Молоко, молочные смеси, мороженое",11,IF($C51="Сгущенное молоко",15,IF($C51="Масло",18,IF($C51="Сыворотка, творог, коктейли, кисломолочные продукты",16,IF($C51="Мясо, сыр",14,IF($C51="Печень, мясо кролика",13,))))))</f>
        <v>0</v>
      </c>
      <c r="G51" s="191" t="str">
        <f>IF(R51=O51,"0",IF(R51=P51,"0",(0.01*F51*E51)))</f>
        <v>0</v>
      </c>
      <c r="H51" s="191" t="str">
        <f>IF(R51=O51,"0",IF(R51=P51,"0",(ABS(D51-D52))))</f>
        <v>0</v>
      </c>
      <c r="I51" s="192" t="str">
        <f t="shared" ref="I51" si="60">IF(R51=O51," ",IF(R51=P51," ",IF(H51&lt;G51,"приемлемо","неприемлемо")))</f>
        <v xml:space="preserve"> </v>
      </c>
      <c r="J51" s="190">
        <f>IF($C51="Молоко, молочные смеси, мороженое",15,IF($C51="Сгущенное молоко",21,IF($C51="Масло",20,IF($C51="Сыворотка, творог, коктейли, кисломолочные продукты",19,IF($C51="Мясо, сыр",17,IF($C51="Печень, мясо кролика",19,))))))</f>
        <v>0</v>
      </c>
      <c r="K51" s="186" t="str">
        <f>IF(R51=O51,"0",IF(R51=P51,"0",(0.01*J51*E51)))</f>
        <v>0</v>
      </c>
      <c r="L51" s="192" t="str">
        <f>IF(R51=O51," ",IF(R51=P51," ",IF(H51&lt;K51,"приемлемо","неприемлемо")))</f>
        <v xml:space="preserve"> </v>
      </c>
      <c r="M51" s="190">
        <f>IF($C51="Молоко, молочные смеси, мороженое",16,IF($C51="Сгущенное молоко",16,IF($C51="Масло",22,IF($C51="Сыворотка, творог, коктейли, кисломолочные продукты",18,IF($C51="Мясо, сыр",20,IF($C51="Печень, мясо кролика",20,))))))</f>
        <v>0</v>
      </c>
      <c r="N51" s="186" t="str">
        <f>IF(R51=O51,"0",IF(R51=P51,"0",(0.01*M51*E51)))</f>
        <v>0</v>
      </c>
      <c r="O51" s="186">
        <f t="shared" ref="O51" si="61">IF($C51="Молоко, молочные смеси, мороженое",0.01,IF($C51="Сгущенное молоко",0.04,IF($C51="Масло",0.01,IF($C51="Сыворотка, творог, коктейли, кисломолочные продукты",0.01,IF($C51="Мясо, сыр",0.025,IF($C51="Печень, мясо кролика",0.025,))))))</f>
        <v>0</v>
      </c>
      <c r="P51" s="193">
        <f t="shared" ref="P51" si="62">IF($C51="Молоко, молочные смеси, мороженое",0.81,IF($C51="Сгущенное молоко",3.24,IF($C51="Масло",1.013,IF($C51="Сыворотка, творог, коктейли, кисломолочные продукты",0.81,IF($C51="Мясо, сыр",2.025,IF($C51="Печень, мясо кролика",2.025,))))))</f>
        <v>0</v>
      </c>
      <c r="Q51" s="196" t="str">
        <f t="shared" ref="Q51" si="63">IF(E51&lt;=O51,"не обнаружено",IF(E51&gt;=P51,"выше диапазона",E51))</f>
        <v>не обнаружено</v>
      </c>
      <c r="R51" s="197"/>
      <c r="S51" s="194" t="s">
        <v>36</v>
      </c>
      <c r="T51" s="204" t="str">
        <f t="shared" ref="T51" si="64">IF(OR(Q51="не обнаружено",Q51="выше диапазона"),"",N51)</f>
        <v/>
      </c>
      <c r="U51" s="185"/>
      <c r="V51" s="131"/>
      <c r="W51" s="131"/>
      <c r="X51" s="121"/>
      <c r="Z51" s="121"/>
      <c r="AA51" s="121"/>
    </row>
    <row r="52" spans="1:27" s="132" customFormat="1" ht="14.25" customHeight="1">
      <c r="A52" s="187"/>
      <c r="B52" s="189"/>
      <c r="C52" s="203"/>
      <c r="D52" s="40">
        <f>'Продоскрин-Стрептомицин'!K57</f>
        <v>0</v>
      </c>
      <c r="E52" s="186"/>
      <c r="F52" s="190"/>
      <c r="G52" s="191"/>
      <c r="H52" s="191"/>
      <c r="I52" s="192"/>
      <c r="J52" s="190"/>
      <c r="K52" s="186"/>
      <c r="L52" s="192"/>
      <c r="M52" s="190"/>
      <c r="N52" s="186"/>
      <c r="O52" s="186"/>
      <c r="P52" s="193"/>
      <c r="Q52" s="198"/>
      <c r="R52" s="199"/>
      <c r="S52" s="195"/>
      <c r="T52" s="205"/>
      <c r="U52" s="185"/>
      <c r="V52" s="131"/>
      <c r="W52" s="131"/>
      <c r="X52" s="121"/>
      <c r="Z52" s="121"/>
      <c r="AA52" s="121"/>
    </row>
    <row r="53" spans="1:27" s="132" customFormat="1" ht="14.25" customHeight="1">
      <c r="A53" s="187">
        <v>15</v>
      </c>
      <c r="B53" s="189">
        <f>'Продоскрин-Стрептомицин'!B58</f>
        <v>0</v>
      </c>
      <c r="C53" s="202"/>
      <c r="D53" s="40">
        <f>'Продоскрин-Стрептомицин'!K58</f>
        <v>0</v>
      </c>
      <c r="E53" s="186">
        <f>(D53+D54)/2</f>
        <v>0</v>
      </c>
      <c r="F53" s="190">
        <f>IF($C53="Молоко, молочные смеси, мороженое",11,IF($C53="Сгущенное молоко",15,IF($C53="Масло",18,IF($C53="Сыворотка, творог, коктейли, кисломолочные продукты",16,IF($C53="Мясо, сыр",14,IF($C53="Печень, мясо кролика",13,))))))</f>
        <v>0</v>
      </c>
      <c r="G53" s="191" t="str">
        <f>IF(R53=O53,"0",IF(R53=P53,"0",(0.01*F53*E53)))</f>
        <v>0</v>
      </c>
      <c r="H53" s="191" t="str">
        <f>IF(R53=O53,"0",IF(R53=P53,"0",(ABS(D53-D54))))</f>
        <v>0</v>
      </c>
      <c r="I53" s="192" t="str">
        <f t="shared" ref="I53" si="65">IF(R53=O53," ",IF(R53=P53," ",IF(H53&lt;G53,"приемлемо","неприемлемо")))</f>
        <v xml:space="preserve"> </v>
      </c>
      <c r="J53" s="190">
        <f>IF($C53="Молоко, молочные смеси, мороженое",15,IF($C53="Сгущенное молоко",21,IF($C53="Масло",20,IF($C53="Сыворотка, творог, коктейли, кисломолочные продукты",19,IF($C53="Мясо, сыр",17,IF($C53="Печень, мясо кролика",19,))))))</f>
        <v>0</v>
      </c>
      <c r="K53" s="186" t="str">
        <f>IF(R53=O53,"0",IF(R53=P53,"0",(0.01*J53*E53)))</f>
        <v>0</v>
      </c>
      <c r="L53" s="192" t="str">
        <f>IF(R53=O53," ",IF(R53=P53," ",IF(H53&lt;K53,"приемлемо","неприемлемо")))</f>
        <v xml:space="preserve"> </v>
      </c>
      <c r="M53" s="190">
        <f>IF($C53="Молоко, молочные смеси, мороженое",16,IF($C53="Сгущенное молоко",16,IF($C53="Масло",22,IF($C53="Сыворотка, творог, коктейли, кисломолочные продукты",18,IF($C53="Мясо, сыр",20,IF($C53="Печень, мясо кролика",20,))))))</f>
        <v>0</v>
      </c>
      <c r="N53" s="186" t="str">
        <f>IF(R53=O53,"0",IF(R53=P53,"0",(0.01*M53*E53)))</f>
        <v>0</v>
      </c>
      <c r="O53" s="186">
        <f t="shared" ref="O53" si="66">IF($C53="Молоко, молочные смеси, мороженое",0.01,IF($C53="Сгущенное молоко",0.04,IF($C53="Масло",0.01,IF($C53="Сыворотка, творог, коктейли, кисломолочные продукты",0.01,IF($C53="Мясо, сыр",0.025,IF($C53="Печень, мясо кролика",0.025,))))))</f>
        <v>0</v>
      </c>
      <c r="P53" s="193">
        <f t="shared" ref="P53" si="67">IF($C53="Молоко, молочные смеси, мороженое",0.81,IF($C53="Сгущенное молоко",3.24,IF($C53="Масло",1.013,IF($C53="Сыворотка, творог, коктейли, кисломолочные продукты",0.81,IF($C53="Мясо, сыр",2.025,IF($C53="Печень, мясо кролика",2.025,))))))</f>
        <v>0</v>
      </c>
      <c r="Q53" s="196" t="str">
        <f t="shared" ref="Q53" si="68">IF(E53&lt;=O53,"не обнаружено",IF(E53&gt;=P53,"выше диапазона",E53))</f>
        <v>не обнаружено</v>
      </c>
      <c r="R53" s="197"/>
      <c r="S53" s="194" t="s">
        <v>36</v>
      </c>
      <c r="T53" s="204" t="str">
        <f t="shared" ref="T53" si="69">IF(OR(Q53="не обнаружено",Q53="выше диапазона"),"",N53)</f>
        <v/>
      </c>
      <c r="U53" s="185"/>
      <c r="V53" s="131"/>
      <c r="W53" s="131"/>
      <c r="X53" s="121"/>
      <c r="Z53" s="121"/>
      <c r="AA53" s="121"/>
    </row>
    <row r="54" spans="1:27" s="132" customFormat="1" ht="14.25" customHeight="1">
      <c r="A54" s="187"/>
      <c r="B54" s="189"/>
      <c r="C54" s="203"/>
      <c r="D54" s="40">
        <f>'Продоскрин-Стрептомицин'!K59</f>
        <v>0</v>
      </c>
      <c r="E54" s="186"/>
      <c r="F54" s="190"/>
      <c r="G54" s="191"/>
      <c r="H54" s="191"/>
      <c r="I54" s="192"/>
      <c r="J54" s="190"/>
      <c r="K54" s="186"/>
      <c r="L54" s="192"/>
      <c r="M54" s="190"/>
      <c r="N54" s="186"/>
      <c r="O54" s="186"/>
      <c r="P54" s="193"/>
      <c r="Q54" s="198"/>
      <c r="R54" s="199"/>
      <c r="S54" s="195"/>
      <c r="T54" s="205"/>
      <c r="U54" s="185"/>
      <c r="V54" s="131"/>
      <c r="W54" s="131"/>
      <c r="X54" s="121"/>
      <c r="Z54" s="121"/>
      <c r="AA54" s="121"/>
    </row>
    <row r="55" spans="1:27" s="132" customFormat="1" ht="14.25" customHeight="1">
      <c r="A55" s="187">
        <v>16</v>
      </c>
      <c r="B55" s="189">
        <f>'Продоскрин-Стрептомицин'!B60</f>
        <v>0</v>
      </c>
      <c r="C55" s="202"/>
      <c r="D55" s="40">
        <f>'Продоскрин-Стрептомицин'!K60</f>
        <v>0</v>
      </c>
      <c r="E55" s="186">
        <f>(D55+D56)/2</f>
        <v>0</v>
      </c>
      <c r="F55" s="190">
        <f>IF($C55="Молоко, молочные смеси, мороженое",11,IF($C55="Сгущенное молоко",15,IF($C55="Масло",18,IF($C55="Сыворотка, творог, коктейли, кисломолочные продукты",16,IF($C55="Мясо, сыр",14,IF($C55="Печень, мясо кролика",13,))))))</f>
        <v>0</v>
      </c>
      <c r="G55" s="191" t="str">
        <f>IF(R55=O55,"0",IF(R55=P55,"0",(0.01*F55*E55)))</f>
        <v>0</v>
      </c>
      <c r="H55" s="191" t="str">
        <f>IF(R55=O55,"0",IF(R55=P55,"0",(ABS(D55-D56))))</f>
        <v>0</v>
      </c>
      <c r="I55" s="192" t="str">
        <f t="shared" ref="I55" si="70">IF(R55=O55," ",IF(R55=P55," ",IF(H55&lt;G55,"приемлемо","неприемлемо")))</f>
        <v xml:space="preserve"> </v>
      </c>
      <c r="J55" s="190">
        <f>IF($C55="Молоко, молочные смеси, мороженое",15,IF($C55="Сгущенное молоко",21,IF($C55="Масло",20,IF($C55="Сыворотка, творог, коктейли, кисломолочные продукты",19,IF($C55="Мясо, сыр",17,IF($C55="Печень, мясо кролика",19,))))))</f>
        <v>0</v>
      </c>
      <c r="K55" s="186" t="str">
        <f>IF(R55=O55,"0",IF(R55=P55,"0",(0.01*J55*E55)))</f>
        <v>0</v>
      </c>
      <c r="L55" s="192" t="str">
        <f>IF(R55=O55," ",IF(R55=P55," ",IF(H55&lt;K55,"приемлемо","неприемлемо")))</f>
        <v xml:space="preserve"> </v>
      </c>
      <c r="M55" s="190">
        <f>IF($C55="Молоко, молочные смеси, мороженое",16,IF($C55="Сгущенное молоко",16,IF($C55="Масло",22,IF($C55="Сыворотка, творог, коктейли, кисломолочные продукты",18,IF($C55="Мясо, сыр",20,IF($C55="Печень, мясо кролика",20,))))))</f>
        <v>0</v>
      </c>
      <c r="N55" s="186" t="str">
        <f>IF(R55=O55,"0",IF(R55=P55,"0",(0.01*M55*E55)))</f>
        <v>0</v>
      </c>
      <c r="O55" s="186">
        <f t="shared" ref="O55" si="71">IF($C55="Молоко, молочные смеси, мороженое",0.01,IF($C55="Сгущенное молоко",0.04,IF($C55="Масло",0.01,IF($C55="Сыворотка, творог, коктейли, кисломолочные продукты",0.01,IF($C55="Мясо, сыр",0.025,IF($C55="Печень, мясо кролика",0.025,))))))</f>
        <v>0</v>
      </c>
      <c r="P55" s="193">
        <f t="shared" ref="P55" si="72">IF($C55="Молоко, молочные смеси, мороженое",0.81,IF($C55="Сгущенное молоко",3.24,IF($C55="Масло",1.013,IF($C55="Сыворотка, творог, коктейли, кисломолочные продукты",0.81,IF($C55="Мясо, сыр",2.025,IF($C55="Печень, мясо кролика",2.025,))))))</f>
        <v>0</v>
      </c>
      <c r="Q55" s="196" t="str">
        <f t="shared" ref="Q55" si="73">IF(E55&lt;=O55,"не обнаружено",IF(E55&gt;=P55,"выше диапазона",E55))</f>
        <v>не обнаружено</v>
      </c>
      <c r="R55" s="197"/>
      <c r="S55" s="194" t="s">
        <v>36</v>
      </c>
      <c r="T55" s="204" t="str">
        <f t="shared" ref="T55" si="74">IF(OR(Q55="не обнаружено",Q55="выше диапазона"),"",N55)</f>
        <v/>
      </c>
      <c r="U55" s="185"/>
      <c r="V55" s="131"/>
      <c r="W55" s="131"/>
      <c r="X55" s="121"/>
      <c r="Z55" s="121"/>
      <c r="AA55" s="121"/>
    </row>
    <row r="56" spans="1:27" s="132" customFormat="1" ht="14.25" customHeight="1">
      <c r="A56" s="187"/>
      <c r="B56" s="189"/>
      <c r="C56" s="203"/>
      <c r="D56" s="40">
        <f>'Продоскрин-Стрептомицин'!K61</f>
        <v>0</v>
      </c>
      <c r="E56" s="186"/>
      <c r="F56" s="190"/>
      <c r="G56" s="191"/>
      <c r="H56" s="191"/>
      <c r="I56" s="192"/>
      <c r="J56" s="190"/>
      <c r="K56" s="186"/>
      <c r="L56" s="192"/>
      <c r="M56" s="190"/>
      <c r="N56" s="186"/>
      <c r="O56" s="186"/>
      <c r="P56" s="193"/>
      <c r="Q56" s="198"/>
      <c r="R56" s="199"/>
      <c r="S56" s="195"/>
      <c r="T56" s="205"/>
      <c r="U56" s="185"/>
      <c r="V56" s="131"/>
      <c r="W56" s="131"/>
      <c r="X56" s="121"/>
      <c r="Z56" s="121"/>
      <c r="AA56" s="121"/>
    </row>
    <row r="57" spans="1:27" s="132" customFormat="1" ht="14.25" customHeight="1">
      <c r="A57" s="187">
        <v>17</v>
      </c>
      <c r="B57" s="189">
        <f>'Продоскрин-Стрептомицин'!B62</f>
        <v>0</v>
      </c>
      <c r="C57" s="202"/>
      <c r="D57" s="40">
        <f>'Продоскрин-Стрептомицин'!K62</f>
        <v>0</v>
      </c>
      <c r="E57" s="186">
        <f>(D57+D58)/2</f>
        <v>0</v>
      </c>
      <c r="F57" s="190">
        <f>IF($C57="Молоко, молочные смеси, мороженое",11,IF($C57="Сгущенное молоко",15,IF($C57="Масло",18,IF($C57="Сыворотка, творог, коктейли, кисломолочные продукты",16,IF($C57="Мясо, сыр",14,IF($C57="Печень, мясо кролика",13,))))))</f>
        <v>0</v>
      </c>
      <c r="G57" s="191" t="str">
        <f>IF(R57=O57,"0",IF(R57=P57,"0",(0.01*F57*E57)))</f>
        <v>0</v>
      </c>
      <c r="H57" s="191" t="str">
        <f>IF(R57=O57,"0",IF(R57=P57,"0",(ABS(D57-D58))))</f>
        <v>0</v>
      </c>
      <c r="I57" s="192" t="str">
        <f t="shared" ref="I57" si="75">IF(R57=O57," ",IF(R57=P57," ",IF(H57&lt;G57,"приемлемо","неприемлемо")))</f>
        <v xml:space="preserve"> </v>
      </c>
      <c r="J57" s="190">
        <f>IF($C57="Молоко, молочные смеси, мороженое",15,IF($C57="Сгущенное молоко",21,IF($C57="Масло",20,IF($C57="Сыворотка, творог, коктейли, кисломолочные продукты",19,IF($C57="Мясо, сыр",17,IF($C57="Печень, мясо кролика",19,))))))</f>
        <v>0</v>
      </c>
      <c r="K57" s="186" t="str">
        <f>IF(R57=O57,"0",IF(R57=P57,"0",(0.01*J57*E57)))</f>
        <v>0</v>
      </c>
      <c r="L57" s="192" t="str">
        <f>IF(R57=O57," ",IF(R57=P57," ",IF(H57&lt;K57,"приемлемо","неприемлемо")))</f>
        <v xml:space="preserve"> </v>
      </c>
      <c r="M57" s="190">
        <f>IF($C57="Молоко, молочные смеси, мороженое",16,IF($C57="Сгущенное молоко",16,IF($C57="Масло",22,IF($C57="Сыворотка, творог, коктейли, кисломолочные продукты",18,IF($C57="Мясо, сыр",20,IF($C57="Печень, мясо кролика",20,))))))</f>
        <v>0</v>
      </c>
      <c r="N57" s="186" t="str">
        <f>IF(R57=O57,"0",IF(R57=P57,"0",(0.01*M57*E57)))</f>
        <v>0</v>
      </c>
      <c r="O57" s="186">
        <f t="shared" ref="O57" si="76">IF($C57="Молоко, молочные смеси, мороженое",0.01,IF($C57="Сгущенное молоко",0.04,IF($C57="Масло",0.01,IF($C57="Сыворотка, творог, коктейли, кисломолочные продукты",0.01,IF($C57="Мясо, сыр",0.025,IF($C57="Печень, мясо кролика",0.025,))))))</f>
        <v>0</v>
      </c>
      <c r="P57" s="193">
        <f t="shared" ref="P57" si="77">IF($C57="Молоко, молочные смеси, мороженое",0.81,IF($C57="Сгущенное молоко",3.24,IF($C57="Масло",1.013,IF($C57="Сыворотка, творог, коктейли, кисломолочные продукты",0.81,IF($C57="Мясо, сыр",2.025,IF($C57="Печень, мясо кролика",2.025,))))))</f>
        <v>0</v>
      </c>
      <c r="Q57" s="196" t="str">
        <f t="shared" ref="Q57" si="78">IF(E57&lt;=O57,"не обнаружено",IF(E57&gt;=P57,"выше диапазона",E57))</f>
        <v>не обнаружено</v>
      </c>
      <c r="R57" s="197"/>
      <c r="S57" s="194" t="s">
        <v>36</v>
      </c>
      <c r="T57" s="204" t="str">
        <f t="shared" ref="T57" si="79">IF(OR(Q57="не обнаружено",Q57="выше диапазона"),"",N57)</f>
        <v/>
      </c>
      <c r="U57" s="185"/>
      <c r="V57" s="131"/>
      <c r="W57" s="131"/>
      <c r="X57" s="121"/>
      <c r="Z57" s="121"/>
      <c r="AA57" s="121"/>
    </row>
    <row r="58" spans="1:27" s="132" customFormat="1" ht="14.25" customHeight="1">
      <c r="A58" s="187"/>
      <c r="B58" s="189"/>
      <c r="C58" s="203"/>
      <c r="D58" s="40">
        <f>'Продоскрин-Стрептомицин'!K63</f>
        <v>0</v>
      </c>
      <c r="E58" s="186"/>
      <c r="F58" s="190"/>
      <c r="G58" s="191"/>
      <c r="H58" s="191"/>
      <c r="I58" s="192"/>
      <c r="J58" s="190"/>
      <c r="K58" s="186"/>
      <c r="L58" s="192"/>
      <c r="M58" s="190"/>
      <c r="N58" s="186"/>
      <c r="O58" s="186"/>
      <c r="P58" s="193"/>
      <c r="Q58" s="198"/>
      <c r="R58" s="199"/>
      <c r="S58" s="195"/>
      <c r="T58" s="205"/>
      <c r="U58" s="185"/>
      <c r="V58" s="131"/>
      <c r="W58" s="131"/>
      <c r="X58" s="121"/>
      <c r="Z58" s="121"/>
      <c r="AA58" s="121"/>
    </row>
    <row r="59" spans="1:27" s="132" customFormat="1" ht="14.25" customHeight="1">
      <c r="A59" s="187">
        <v>18</v>
      </c>
      <c r="B59" s="189">
        <f>'Продоскрин-Стрептомицин'!B64</f>
        <v>0</v>
      </c>
      <c r="C59" s="202"/>
      <c r="D59" s="40">
        <f>'Продоскрин-Стрептомицин'!K64</f>
        <v>0</v>
      </c>
      <c r="E59" s="186">
        <f>(D59+D60)/2</f>
        <v>0</v>
      </c>
      <c r="F59" s="190">
        <f>IF($C59="Молоко, молочные смеси, мороженое",11,IF($C59="Сгущенное молоко",15,IF($C59="Масло",18,IF($C59="Сыворотка, творог, коктейли, кисломолочные продукты",16,IF($C59="Мясо, сыр",14,IF($C59="Печень, мясо кролика",13,))))))</f>
        <v>0</v>
      </c>
      <c r="G59" s="191" t="str">
        <f>IF(R59=O59,"0",IF(R59=P59,"0",(0.01*F59*E59)))</f>
        <v>0</v>
      </c>
      <c r="H59" s="191" t="str">
        <f>IF(R59=O59,"0",IF(R59=P59,"0",(ABS(D59-D60))))</f>
        <v>0</v>
      </c>
      <c r="I59" s="192" t="str">
        <f t="shared" ref="I59" si="80">IF(R59=O59," ",IF(R59=P59," ",IF(H59&lt;G59,"приемлемо","неприемлемо")))</f>
        <v xml:space="preserve"> </v>
      </c>
      <c r="J59" s="190">
        <f>IF($C59="Молоко, молочные смеси, мороженое",15,IF($C59="Сгущенное молоко",21,IF($C59="Масло",20,IF($C59="Сыворотка, творог, коктейли, кисломолочные продукты",19,IF($C59="Мясо, сыр",17,IF($C59="Печень, мясо кролика",19,))))))</f>
        <v>0</v>
      </c>
      <c r="K59" s="186" t="str">
        <f>IF(R59=O59,"0",IF(R59=P59,"0",(0.01*J59*E59)))</f>
        <v>0</v>
      </c>
      <c r="L59" s="192" t="str">
        <f>IF(R59=O59," ",IF(R59=P59," ",IF(H59&lt;K59,"приемлемо","неприемлемо")))</f>
        <v xml:space="preserve"> </v>
      </c>
      <c r="M59" s="190">
        <f>IF($C59="Молоко, молочные смеси, мороженое",16,IF($C59="Сгущенное молоко",16,IF($C59="Масло",22,IF($C59="Сыворотка, творог, коктейли, кисломолочные продукты",18,IF($C59="Мясо, сыр",20,IF($C59="Печень, мясо кролика",20,))))))</f>
        <v>0</v>
      </c>
      <c r="N59" s="186" t="str">
        <f>IF(R59=O59,"0",IF(R59=P59,"0",(0.01*M59*E59)))</f>
        <v>0</v>
      </c>
      <c r="O59" s="186">
        <f t="shared" ref="O59" si="81">IF($C59="Молоко, молочные смеси, мороженое",0.01,IF($C59="Сгущенное молоко",0.04,IF($C59="Масло",0.01,IF($C59="Сыворотка, творог, коктейли, кисломолочные продукты",0.01,IF($C59="Мясо, сыр",0.025,IF($C59="Печень, мясо кролика",0.025,))))))</f>
        <v>0</v>
      </c>
      <c r="P59" s="193">
        <f t="shared" ref="P59" si="82">IF($C59="Молоко, молочные смеси, мороженое",0.81,IF($C59="Сгущенное молоко",3.24,IF($C59="Масло",1.013,IF($C59="Сыворотка, творог, коктейли, кисломолочные продукты",0.81,IF($C59="Мясо, сыр",2.025,IF($C59="Печень, мясо кролика",2.025,))))))</f>
        <v>0</v>
      </c>
      <c r="Q59" s="196" t="str">
        <f t="shared" ref="Q59" si="83">IF(E59&lt;=O59,"не обнаружено",IF(E59&gt;=P59,"выше диапазона",E59))</f>
        <v>не обнаружено</v>
      </c>
      <c r="R59" s="197"/>
      <c r="S59" s="194" t="s">
        <v>36</v>
      </c>
      <c r="T59" s="204" t="str">
        <f t="shared" ref="T59" si="84">IF(OR(Q59="не обнаружено",Q59="выше диапазона"),"",N59)</f>
        <v/>
      </c>
      <c r="U59" s="185"/>
      <c r="V59" s="131"/>
      <c r="W59" s="131"/>
      <c r="X59" s="121"/>
      <c r="Z59" s="121"/>
      <c r="AA59" s="121"/>
    </row>
    <row r="60" spans="1:27" s="132" customFormat="1" ht="14.25" customHeight="1">
      <c r="A60" s="187"/>
      <c r="B60" s="189"/>
      <c r="C60" s="203"/>
      <c r="D60" s="40">
        <f>'Продоскрин-Стрептомицин'!K65</f>
        <v>0</v>
      </c>
      <c r="E60" s="186"/>
      <c r="F60" s="190"/>
      <c r="G60" s="191"/>
      <c r="H60" s="191"/>
      <c r="I60" s="192"/>
      <c r="J60" s="190"/>
      <c r="K60" s="186"/>
      <c r="L60" s="192"/>
      <c r="M60" s="190"/>
      <c r="N60" s="186"/>
      <c r="O60" s="186"/>
      <c r="P60" s="193"/>
      <c r="Q60" s="198"/>
      <c r="R60" s="199"/>
      <c r="S60" s="195"/>
      <c r="T60" s="205"/>
      <c r="U60" s="185"/>
      <c r="V60" s="131"/>
      <c r="W60" s="131"/>
      <c r="X60" s="121"/>
      <c r="Z60" s="121"/>
      <c r="AA60" s="121"/>
    </row>
    <row r="61" spans="1:27" s="132" customFormat="1" ht="14.25" customHeight="1">
      <c r="A61" s="187">
        <v>19</v>
      </c>
      <c r="B61" s="189">
        <f>'Продоскрин-Стрептомицин'!B66</f>
        <v>0</v>
      </c>
      <c r="C61" s="202"/>
      <c r="D61" s="40">
        <f>'Продоскрин-Стрептомицин'!K66</f>
        <v>0</v>
      </c>
      <c r="E61" s="186">
        <f>(D61+D62)/2</f>
        <v>0</v>
      </c>
      <c r="F61" s="190">
        <f>IF($C61="Молоко, молочные смеси, мороженое",11,IF($C61="Сгущенное молоко",15,IF($C61="Масло",18,IF($C61="Сыворотка, творог, коктейли, кисломолочные продукты",16,IF($C61="Мясо, сыр",14,IF($C61="Печень, мясо кролика",13,))))))</f>
        <v>0</v>
      </c>
      <c r="G61" s="191" t="str">
        <f>IF(R61=O61,"0",IF(R61=P61,"0",(0.01*F61*E61)))</f>
        <v>0</v>
      </c>
      <c r="H61" s="191" t="str">
        <f>IF(R61=O61,"0",IF(R61=P61,"0",(ABS(D61-D62))))</f>
        <v>0</v>
      </c>
      <c r="I61" s="192" t="str">
        <f t="shared" ref="I61" si="85">IF(R61=O61," ",IF(R61=P61," ",IF(H61&lt;G61,"приемлемо","неприемлемо")))</f>
        <v xml:space="preserve"> </v>
      </c>
      <c r="J61" s="190">
        <f>IF($C61="Молоко, молочные смеси, мороженое",15,IF($C61="Сгущенное молоко",21,IF($C61="Масло",20,IF($C61="Сыворотка, творог, коктейли, кисломолочные продукты",19,IF($C61="Мясо, сыр",17,IF($C61="Печень, мясо кролика",19,))))))</f>
        <v>0</v>
      </c>
      <c r="K61" s="186" t="str">
        <f>IF(R61=O61,"0",IF(R61=P61,"0",(0.01*J61*E61)))</f>
        <v>0</v>
      </c>
      <c r="L61" s="192" t="str">
        <f>IF(R61=O61," ",IF(R61=P61," ",IF(H61&lt;K61,"приемлемо","неприемлемо")))</f>
        <v xml:space="preserve"> </v>
      </c>
      <c r="M61" s="190">
        <f>IF($C61="Молоко, молочные смеси, мороженое",16,IF($C61="Сгущенное молоко",16,IF($C61="Масло",22,IF($C61="Сыворотка, творог, коктейли, кисломолочные продукты",18,IF($C61="Мясо, сыр",20,IF($C61="Печень, мясо кролика",20,))))))</f>
        <v>0</v>
      </c>
      <c r="N61" s="186" t="str">
        <f>IF(R61=O61,"0",IF(R61=P61,"0",(0.01*M61*E61)))</f>
        <v>0</v>
      </c>
      <c r="O61" s="186">
        <f t="shared" ref="O61" si="86">IF($C61="Молоко, молочные смеси, мороженое",0.01,IF($C61="Сгущенное молоко",0.04,IF($C61="Масло",0.01,IF($C61="Сыворотка, творог, коктейли, кисломолочные продукты",0.01,IF($C61="Мясо, сыр",0.025,IF($C61="Печень, мясо кролика",0.025,))))))</f>
        <v>0</v>
      </c>
      <c r="P61" s="193">
        <f t="shared" ref="P61" si="87">IF($C61="Молоко, молочные смеси, мороженое",0.81,IF($C61="Сгущенное молоко",3.24,IF($C61="Масло",1.013,IF($C61="Сыворотка, творог, коктейли, кисломолочные продукты",0.81,IF($C61="Мясо, сыр",2.025,IF($C61="Печень, мясо кролика",2.025,))))))</f>
        <v>0</v>
      </c>
      <c r="Q61" s="196" t="str">
        <f t="shared" ref="Q61" si="88">IF(E61&lt;=O61,"не обнаружено",IF(E61&gt;=P61,"выше диапазона",E61))</f>
        <v>не обнаружено</v>
      </c>
      <c r="R61" s="197"/>
      <c r="S61" s="194" t="s">
        <v>36</v>
      </c>
      <c r="T61" s="204" t="str">
        <f t="shared" ref="T61" si="89">IF(OR(Q61="не обнаружено",Q61="выше диапазона"),"",N61)</f>
        <v/>
      </c>
      <c r="U61" s="185"/>
      <c r="V61" s="131"/>
      <c r="W61" s="131"/>
      <c r="X61" s="121"/>
      <c r="Z61" s="121"/>
      <c r="AA61" s="121"/>
    </row>
    <row r="62" spans="1:27" s="132" customFormat="1" ht="14.25" customHeight="1">
      <c r="A62" s="187"/>
      <c r="B62" s="189"/>
      <c r="C62" s="203"/>
      <c r="D62" s="40">
        <f>'Продоскрин-Стрептомицин'!K67</f>
        <v>0</v>
      </c>
      <c r="E62" s="186"/>
      <c r="F62" s="190"/>
      <c r="G62" s="191"/>
      <c r="H62" s="191"/>
      <c r="I62" s="192"/>
      <c r="J62" s="190"/>
      <c r="K62" s="186"/>
      <c r="L62" s="192"/>
      <c r="M62" s="190"/>
      <c r="N62" s="186"/>
      <c r="O62" s="186"/>
      <c r="P62" s="193"/>
      <c r="Q62" s="198"/>
      <c r="R62" s="199"/>
      <c r="S62" s="195"/>
      <c r="T62" s="205"/>
      <c r="U62" s="185"/>
      <c r="V62" s="131"/>
      <c r="W62" s="131"/>
      <c r="X62" s="121"/>
      <c r="Z62" s="121"/>
      <c r="AA62" s="121"/>
    </row>
    <row r="63" spans="1:27" s="132" customFormat="1" ht="14.25" customHeight="1">
      <c r="A63" s="187">
        <v>20</v>
      </c>
      <c r="B63" s="189">
        <f>'Продоскрин-Стрептомицин'!B68</f>
        <v>0</v>
      </c>
      <c r="C63" s="202"/>
      <c r="D63" s="40">
        <f>'Продоскрин-Стрептомицин'!K68</f>
        <v>0</v>
      </c>
      <c r="E63" s="186">
        <f>(D63+D64)/2</f>
        <v>0</v>
      </c>
      <c r="F63" s="190">
        <f>IF($C63="Молоко, молочные смеси, мороженое",11,IF($C63="Сгущенное молоко",15,IF($C63="Масло",18,IF($C63="Сыворотка, творог, коктейли, кисломолочные продукты",16,IF($C63="Мясо, сыр",14,IF($C63="Печень, мясо кролика",13,))))))</f>
        <v>0</v>
      </c>
      <c r="G63" s="191" t="str">
        <f>IF(R63=O63,"0",IF(R63=P63,"0",(0.01*F63*E63)))</f>
        <v>0</v>
      </c>
      <c r="H63" s="191" t="str">
        <f>IF(R63=O63,"0",IF(R63=P63,"0",(ABS(D63-D64))))</f>
        <v>0</v>
      </c>
      <c r="I63" s="192" t="str">
        <f t="shared" ref="I63" si="90">IF(R63=O63," ",IF(R63=P63," ",IF(H63&lt;G63,"приемлемо","неприемлемо")))</f>
        <v xml:space="preserve"> </v>
      </c>
      <c r="J63" s="190">
        <f>IF($C63="Молоко, молочные смеси, мороженое",15,IF($C63="Сгущенное молоко",21,IF($C63="Масло",20,IF($C63="Сыворотка, творог, коктейли, кисломолочные продукты",19,IF($C63="Мясо, сыр",17,IF($C63="Печень, мясо кролика",19,))))))</f>
        <v>0</v>
      </c>
      <c r="K63" s="186" t="str">
        <f>IF(R63=O63,"0",IF(R63=P63,"0",(0.01*J63*E63)))</f>
        <v>0</v>
      </c>
      <c r="L63" s="192" t="str">
        <f>IF(R63=O63," ",IF(R63=P63," ",IF(H63&lt;K63,"приемлемо","неприемлемо")))</f>
        <v xml:space="preserve"> </v>
      </c>
      <c r="M63" s="190">
        <f>IF($C63="Молоко, молочные смеси, мороженое",16,IF($C63="Сгущенное молоко",16,IF($C63="Масло",22,IF($C63="Сыворотка, творог, коктейли, кисломолочные продукты",18,IF($C63="Мясо, сыр",20,IF($C63="Печень, мясо кролика",20,))))))</f>
        <v>0</v>
      </c>
      <c r="N63" s="186" t="str">
        <f>IF(R63=O63,"0",IF(R63=P63,"0",(0.01*M63*E63)))</f>
        <v>0</v>
      </c>
      <c r="O63" s="186">
        <f t="shared" ref="O63" si="91">IF($C63="Молоко, молочные смеси, мороженое",0.01,IF($C63="Сгущенное молоко",0.04,IF($C63="Масло",0.01,IF($C63="Сыворотка, творог, коктейли, кисломолочные продукты",0.01,IF($C63="Мясо, сыр",0.025,IF($C63="Печень, мясо кролика",0.025,))))))</f>
        <v>0</v>
      </c>
      <c r="P63" s="193">
        <f t="shared" ref="P63" si="92">IF($C63="Молоко, молочные смеси, мороженое",0.81,IF($C63="Сгущенное молоко",3.24,IF($C63="Масло",1.013,IF($C63="Сыворотка, творог, коктейли, кисломолочные продукты",0.81,IF($C63="Мясо, сыр",2.025,IF($C63="Печень, мясо кролика",2.025,))))))</f>
        <v>0</v>
      </c>
      <c r="Q63" s="196" t="str">
        <f t="shared" ref="Q63" si="93">IF(E63&lt;=O63,"не обнаружено",IF(E63&gt;=P63,"выше диапазона",E63))</f>
        <v>не обнаружено</v>
      </c>
      <c r="R63" s="197"/>
      <c r="S63" s="194" t="s">
        <v>36</v>
      </c>
      <c r="T63" s="204" t="str">
        <f t="shared" ref="T63" si="94">IF(OR(Q63="не обнаружено",Q63="выше диапазона"),"",N63)</f>
        <v/>
      </c>
      <c r="U63" s="185"/>
      <c r="V63" s="131"/>
      <c r="W63" s="131"/>
      <c r="X63" s="121"/>
      <c r="Z63" s="121"/>
      <c r="AA63" s="121"/>
    </row>
    <row r="64" spans="1:27" s="132" customFormat="1" ht="14.25" customHeight="1">
      <c r="A64" s="187"/>
      <c r="B64" s="189"/>
      <c r="C64" s="203"/>
      <c r="D64" s="40">
        <f>'Продоскрин-Стрептомицин'!K69</f>
        <v>0</v>
      </c>
      <c r="E64" s="186"/>
      <c r="F64" s="190"/>
      <c r="G64" s="191"/>
      <c r="H64" s="191"/>
      <c r="I64" s="192"/>
      <c r="J64" s="190"/>
      <c r="K64" s="186"/>
      <c r="L64" s="192"/>
      <c r="M64" s="190"/>
      <c r="N64" s="186"/>
      <c r="O64" s="186"/>
      <c r="P64" s="193"/>
      <c r="Q64" s="198"/>
      <c r="R64" s="199"/>
      <c r="S64" s="195"/>
      <c r="T64" s="205"/>
      <c r="U64" s="185"/>
      <c r="V64" s="131"/>
      <c r="W64" s="131"/>
      <c r="X64" s="121"/>
      <c r="Z64" s="121"/>
      <c r="AA64" s="121"/>
    </row>
    <row r="65" spans="1:27" s="132" customFormat="1" ht="14.25" customHeight="1">
      <c r="A65" s="187">
        <v>21</v>
      </c>
      <c r="B65" s="189">
        <f>'Продоскрин-Стрептомицин'!B70</f>
        <v>0</v>
      </c>
      <c r="C65" s="202"/>
      <c r="D65" s="40">
        <f>'Продоскрин-Стрептомицин'!K70</f>
        <v>0</v>
      </c>
      <c r="E65" s="186">
        <f>(D65+D66)/2</f>
        <v>0</v>
      </c>
      <c r="F65" s="190">
        <f>IF($C65="Молоко, молочные смеси, мороженое",11,IF($C65="Сгущенное молоко",15,IF($C65="Масло",18,IF($C65="Сыворотка, творог, коктейли, кисломолочные продукты",16,IF($C65="Мясо, сыр",14,IF($C65="Печень, мясо кролика",13,))))))</f>
        <v>0</v>
      </c>
      <c r="G65" s="191" t="str">
        <f>IF(R65=O65,"0",IF(R65=P65,"0",(0.01*F65*E65)))</f>
        <v>0</v>
      </c>
      <c r="H65" s="191" t="str">
        <f>IF(R65=O65,"0",IF(R65=P65,"0",(ABS(D65-D66))))</f>
        <v>0</v>
      </c>
      <c r="I65" s="192" t="str">
        <f t="shared" ref="I65" si="95">IF(R65=O65," ",IF(R65=P65," ",IF(H65&lt;G65,"приемлемо","неприемлемо")))</f>
        <v xml:space="preserve"> </v>
      </c>
      <c r="J65" s="190">
        <f>IF($C65="Молоко, молочные смеси, мороженое",15,IF($C65="Сгущенное молоко",21,IF($C65="Масло",20,IF($C65="Сыворотка, творог, коктейли, кисломолочные продукты",19,IF($C65="Мясо, сыр",17,IF($C65="Печень, мясо кролика",19,))))))</f>
        <v>0</v>
      </c>
      <c r="K65" s="186" t="str">
        <f>IF(R65=O65,"0",IF(R65=P65,"0",(0.01*J65*E65)))</f>
        <v>0</v>
      </c>
      <c r="L65" s="192" t="str">
        <f>IF(R65=O65," ",IF(R65=P65," ",IF(H65&lt;K65,"приемлемо","неприемлемо")))</f>
        <v xml:space="preserve"> </v>
      </c>
      <c r="M65" s="190">
        <f>IF($C65="Молоко, молочные смеси, мороженое",16,IF($C65="Сгущенное молоко",16,IF($C65="Масло",22,IF($C65="Сыворотка, творог, коктейли, кисломолочные продукты",18,IF($C65="Мясо, сыр",20,IF($C65="Печень, мясо кролика",20,))))))</f>
        <v>0</v>
      </c>
      <c r="N65" s="186" t="str">
        <f>IF(R65=O65,"0",IF(R65=P65,"0",(0.01*M65*E65)))</f>
        <v>0</v>
      </c>
      <c r="O65" s="186">
        <f t="shared" ref="O65" si="96">IF($C65="Молоко, молочные смеси, мороженое",0.01,IF($C65="Сгущенное молоко",0.04,IF($C65="Масло",0.01,IF($C65="Сыворотка, творог, коктейли, кисломолочные продукты",0.01,IF($C65="Мясо, сыр",0.025,IF($C65="Печень, мясо кролика",0.025,))))))</f>
        <v>0</v>
      </c>
      <c r="P65" s="193">
        <f t="shared" ref="P65" si="97">IF($C65="Молоко, молочные смеси, мороженое",0.81,IF($C65="Сгущенное молоко",3.24,IF($C65="Масло",1.013,IF($C65="Сыворотка, творог, коктейли, кисломолочные продукты",0.81,IF($C65="Мясо, сыр",2.025,IF($C65="Печень, мясо кролика",2.025,))))))</f>
        <v>0</v>
      </c>
      <c r="Q65" s="196" t="str">
        <f t="shared" ref="Q65" si="98">IF(E65&lt;=O65,"не обнаружено",IF(E65&gt;=P65,"выше диапазона",E65))</f>
        <v>не обнаружено</v>
      </c>
      <c r="R65" s="197"/>
      <c r="S65" s="194" t="s">
        <v>36</v>
      </c>
      <c r="T65" s="204" t="str">
        <f t="shared" ref="T65" si="99">IF(OR(Q65="не обнаружено",Q65="выше диапазона"),"",N65)</f>
        <v/>
      </c>
      <c r="U65" s="185"/>
      <c r="V65" s="131"/>
      <c r="W65" s="131"/>
      <c r="X65" s="121"/>
      <c r="Z65" s="121"/>
      <c r="AA65" s="121"/>
    </row>
    <row r="66" spans="1:27" s="132" customFormat="1" ht="14.25" customHeight="1">
      <c r="A66" s="187"/>
      <c r="B66" s="189"/>
      <c r="C66" s="203"/>
      <c r="D66" s="40">
        <f>'Продоскрин-Стрептомицин'!K71</f>
        <v>0</v>
      </c>
      <c r="E66" s="186"/>
      <c r="F66" s="190"/>
      <c r="G66" s="191"/>
      <c r="H66" s="191"/>
      <c r="I66" s="192"/>
      <c r="J66" s="190"/>
      <c r="K66" s="186"/>
      <c r="L66" s="192"/>
      <c r="M66" s="190"/>
      <c r="N66" s="186"/>
      <c r="O66" s="186"/>
      <c r="P66" s="193"/>
      <c r="Q66" s="198"/>
      <c r="R66" s="199"/>
      <c r="S66" s="195"/>
      <c r="T66" s="205"/>
      <c r="U66" s="185"/>
      <c r="V66" s="131"/>
      <c r="W66" s="131"/>
      <c r="X66" s="121"/>
      <c r="Z66" s="121"/>
      <c r="AA66" s="121"/>
    </row>
    <row r="67" spans="1:27" s="132" customFormat="1" ht="14.25" customHeight="1">
      <c r="A67" s="187">
        <v>22</v>
      </c>
      <c r="B67" s="189">
        <f>'Продоскрин-Стрептомицин'!B72</f>
        <v>0</v>
      </c>
      <c r="C67" s="202"/>
      <c r="D67" s="40">
        <f>'Продоскрин-Стрептомицин'!K72</f>
        <v>0</v>
      </c>
      <c r="E67" s="186">
        <f>(D67+D68)/2</f>
        <v>0</v>
      </c>
      <c r="F67" s="190">
        <f>IF($C67="Молоко, молочные смеси, мороженое",11,IF($C67="Сгущенное молоко",15,IF($C67="Масло",18,IF($C67="Сыворотка, творог, коктейли, кисломолочные продукты",16,IF($C67="Мясо, сыр",14,IF($C67="Печень, мясо кролика",13,))))))</f>
        <v>0</v>
      </c>
      <c r="G67" s="191" t="str">
        <f>IF(R67=O67,"0",IF(R67=P67,"0",(0.01*F67*E67)))</f>
        <v>0</v>
      </c>
      <c r="H67" s="191" t="str">
        <f>IF(R67=O67,"0",IF(R67=P67,"0",(ABS(D67-D68))))</f>
        <v>0</v>
      </c>
      <c r="I67" s="192" t="str">
        <f t="shared" ref="I67" si="100">IF(R67=O67," ",IF(R67=P67," ",IF(H67&lt;G67,"приемлемо","неприемлемо")))</f>
        <v xml:space="preserve"> </v>
      </c>
      <c r="J67" s="190">
        <f>IF($C67="Молоко, молочные смеси, мороженое",15,IF($C67="Сгущенное молоко",21,IF($C67="Масло",20,IF($C67="Сыворотка, творог, коктейли, кисломолочные продукты",19,IF($C67="Мясо, сыр",17,IF($C67="Печень, мясо кролика",19,))))))</f>
        <v>0</v>
      </c>
      <c r="K67" s="186" t="str">
        <f>IF(R67=O67,"0",IF(R67=P67,"0",(0.01*J67*E67)))</f>
        <v>0</v>
      </c>
      <c r="L67" s="192" t="str">
        <f>IF(R67=O67," ",IF(R67=P67," ",IF(H67&lt;K67,"приемлемо","неприемлемо")))</f>
        <v xml:space="preserve"> </v>
      </c>
      <c r="M67" s="190">
        <f>IF($C67="Молоко, молочные смеси, мороженое",16,IF($C67="Сгущенное молоко",16,IF($C67="Масло",22,IF($C67="Сыворотка, творог, коктейли, кисломолочные продукты",18,IF($C67="Мясо, сыр",20,IF($C67="Печень, мясо кролика",20,))))))</f>
        <v>0</v>
      </c>
      <c r="N67" s="186" t="str">
        <f>IF(R67=O67,"0",IF(R67=P67,"0",(0.01*M67*E67)))</f>
        <v>0</v>
      </c>
      <c r="O67" s="186">
        <f t="shared" ref="O67" si="101">IF($C67="Молоко, молочные смеси, мороженое",0.01,IF($C67="Сгущенное молоко",0.04,IF($C67="Масло",0.01,IF($C67="Сыворотка, творог, коктейли, кисломолочные продукты",0.01,IF($C67="Мясо, сыр",0.025,IF($C67="Печень, мясо кролика",0.025,))))))</f>
        <v>0</v>
      </c>
      <c r="P67" s="193">
        <f t="shared" ref="P67" si="102">IF($C67="Молоко, молочные смеси, мороженое",0.81,IF($C67="Сгущенное молоко",3.24,IF($C67="Масло",1.013,IF($C67="Сыворотка, творог, коктейли, кисломолочные продукты",0.81,IF($C67="Мясо, сыр",2.025,IF($C67="Печень, мясо кролика",2.025,))))))</f>
        <v>0</v>
      </c>
      <c r="Q67" s="196" t="str">
        <f t="shared" ref="Q67" si="103">IF(E67&lt;=O67,"не обнаружено",IF(E67&gt;=P67,"выше диапазона",E67))</f>
        <v>не обнаружено</v>
      </c>
      <c r="R67" s="197"/>
      <c r="S67" s="194" t="s">
        <v>36</v>
      </c>
      <c r="T67" s="204" t="str">
        <f t="shared" ref="T67" si="104">IF(OR(Q67="не обнаружено",Q67="выше диапазона"),"",N67)</f>
        <v/>
      </c>
      <c r="U67" s="185"/>
      <c r="V67" s="131"/>
      <c r="W67" s="131"/>
      <c r="X67" s="121"/>
      <c r="Z67" s="121"/>
      <c r="AA67" s="121"/>
    </row>
    <row r="68" spans="1:27" s="132" customFormat="1" ht="14.25" customHeight="1">
      <c r="A68" s="187"/>
      <c r="B68" s="189"/>
      <c r="C68" s="203"/>
      <c r="D68" s="40">
        <f>'Продоскрин-Стрептомицин'!K73</f>
        <v>0</v>
      </c>
      <c r="E68" s="186"/>
      <c r="F68" s="190"/>
      <c r="G68" s="191"/>
      <c r="H68" s="191"/>
      <c r="I68" s="192"/>
      <c r="J68" s="190"/>
      <c r="K68" s="186"/>
      <c r="L68" s="192"/>
      <c r="M68" s="190"/>
      <c r="N68" s="186"/>
      <c r="O68" s="186"/>
      <c r="P68" s="193"/>
      <c r="Q68" s="198"/>
      <c r="R68" s="199"/>
      <c r="S68" s="195"/>
      <c r="T68" s="205"/>
      <c r="U68" s="185"/>
      <c r="V68" s="131"/>
      <c r="W68" s="131"/>
      <c r="X68" s="121"/>
      <c r="Z68" s="121"/>
      <c r="AA68" s="121"/>
    </row>
    <row r="69" spans="1:27" s="132" customFormat="1" ht="14.25" customHeight="1">
      <c r="A69" s="187">
        <v>23</v>
      </c>
      <c r="B69" s="189">
        <f>'Продоскрин-Стрептомицин'!B74</f>
        <v>0</v>
      </c>
      <c r="C69" s="202"/>
      <c r="D69" s="40">
        <f>'Продоскрин-Стрептомицин'!K74</f>
        <v>0</v>
      </c>
      <c r="E69" s="186">
        <f>(D69+D70)/2</f>
        <v>0</v>
      </c>
      <c r="F69" s="190">
        <f>IF($C69="Молоко, молочные смеси, мороженое",11,IF($C69="Сгущенное молоко",15,IF($C69="Масло",18,IF($C69="Сыворотка, творог, коктейли, кисломолочные продукты",16,IF($C69="Мясо, сыр",14,IF($C69="Печень, мясо кролика",13,))))))</f>
        <v>0</v>
      </c>
      <c r="G69" s="191" t="str">
        <f>IF(R69=O69,"0",IF(R69=P69,"0",(0.01*F69*E69)))</f>
        <v>0</v>
      </c>
      <c r="H69" s="191" t="str">
        <f>IF(R69=O69,"0",IF(R69=P69,"0",(ABS(D69-D70))))</f>
        <v>0</v>
      </c>
      <c r="I69" s="192" t="str">
        <f t="shared" ref="I69" si="105">IF(R69=O69," ",IF(R69=P69," ",IF(H69&lt;G69,"приемлемо","неприемлемо")))</f>
        <v xml:space="preserve"> </v>
      </c>
      <c r="J69" s="190">
        <f>IF($C69="Молоко, молочные смеси, мороженое",15,IF($C69="Сгущенное молоко",21,IF($C69="Масло",20,IF($C69="Сыворотка, творог, коктейли, кисломолочные продукты",19,IF($C69="Мясо, сыр",17,IF($C69="Печень, мясо кролика",19,))))))</f>
        <v>0</v>
      </c>
      <c r="K69" s="186" t="str">
        <f>IF(R69=O69,"0",IF(R69=P69,"0",(0.01*J69*E69)))</f>
        <v>0</v>
      </c>
      <c r="L69" s="192" t="str">
        <f>IF(R69=O69," ",IF(R69=P69," ",IF(H69&lt;K69,"приемлемо","неприемлемо")))</f>
        <v xml:space="preserve"> </v>
      </c>
      <c r="M69" s="190">
        <f>IF($C69="Молоко, молочные смеси, мороженое",16,IF($C69="Сгущенное молоко",16,IF($C69="Масло",22,IF($C69="Сыворотка, творог, коктейли, кисломолочные продукты",18,IF($C69="Мясо, сыр",20,IF($C69="Печень, мясо кролика",20,))))))</f>
        <v>0</v>
      </c>
      <c r="N69" s="186" t="str">
        <f>IF(R69=O69,"0",IF(R69=P69,"0",(0.01*M69*E69)))</f>
        <v>0</v>
      </c>
      <c r="O69" s="186">
        <f t="shared" ref="O69" si="106">IF($C69="Молоко, молочные смеси, мороженое",0.01,IF($C69="Сгущенное молоко",0.04,IF($C69="Масло",0.01,IF($C69="Сыворотка, творог, коктейли, кисломолочные продукты",0.01,IF($C69="Мясо, сыр",0.025,IF($C69="Печень, мясо кролика",0.025,))))))</f>
        <v>0</v>
      </c>
      <c r="P69" s="193">
        <f t="shared" ref="P69" si="107">IF($C69="Молоко, молочные смеси, мороженое",0.81,IF($C69="Сгущенное молоко",3.24,IF($C69="Масло",1.013,IF($C69="Сыворотка, творог, коктейли, кисломолочные продукты",0.81,IF($C69="Мясо, сыр",2.025,IF($C69="Печень, мясо кролика",2.025,))))))</f>
        <v>0</v>
      </c>
      <c r="Q69" s="196" t="str">
        <f t="shared" ref="Q69" si="108">IF(E69&lt;=O69,"не обнаружено",IF(E69&gt;=P69,"выше диапазона",E69))</f>
        <v>не обнаружено</v>
      </c>
      <c r="R69" s="197"/>
      <c r="S69" s="194" t="s">
        <v>36</v>
      </c>
      <c r="T69" s="204" t="str">
        <f t="shared" ref="T69" si="109">IF(OR(Q69="не обнаружено",Q69="выше диапазона"),"",N69)</f>
        <v/>
      </c>
      <c r="U69" s="185"/>
      <c r="V69" s="131"/>
      <c r="W69" s="131"/>
      <c r="X69" s="121"/>
      <c r="Z69" s="121"/>
      <c r="AA69" s="121"/>
    </row>
    <row r="70" spans="1:27" s="132" customFormat="1" ht="14.25" customHeight="1">
      <c r="A70" s="187"/>
      <c r="B70" s="189"/>
      <c r="C70" s="203"/>
      <c r="D70" s="40">
        <f>'Продоскрин-Стрептомицин'!K75</f>
        <v>0</v>
      </c>
      <c r="E70" s="186"/>
      <c r="F70" s="190"/>
      <c r="G70" s="191"/>
      <c r="H70" s="191"/>
      <c r="I70" s="192"/>
      <c r="J70" s="190"/>
      <c r="K70" s="186"/>
      <c r="L70" s="192"/>
      <c r="M70" s="190"/>
      <c r="N70" s="186"/>
      <c r="O70" s="186"/>
      <c r="P70" s="193"/>
      <c r="Q70" s="198"/>
      <c r="R70" s="199"/>
      <c r="S70" s="195"/>
      <c r="T70" s="205"/>
      <c r="U70" s="185"/>
      <c r="V70" s="131"/>
      <c r="W70" s="131"/>
      <c r="X70" s="121"/>
      <c r="Z70" s="121"/>
      <c r="AA70" s="121"/>
    </row>
    <row r="71" spans="1:27" s="132" customFormat="1" ht="14.25" customHeight="1">
      <c r="A71" s="187">
        <v>24</v>
      </c>
      <c r="B71" s="189">
        <f>'Продоскрин-Стрептомицин'!B76</f>
        <v>0</v>
      </c>
      <c r="C71" s="202"/>
      <c r="D71" s="40">
        <f>'Продоскрин-Стрептомицин'!K76</f>
        <v>0</v>
      </c>
      <c r="E71" s="186">
        <f>(D71+D72)/2</f>
        <v>0</v>
      </c>
      <c r="F71" s="190">
        <f>IF($C71="Молоко, молочные смеси, мороженое",11,IF($C71="Сгущенное молоко",15,IF($C71="Масло",18,IF($C71="Сыворотка, творог, коктейли, кисломолочные продукты",16,IF($C71="Мясо, сыр",14,IF($C71="Печень, мясо кролика",13,))))))</f>
        <v>0</v>
      </c>
      <c r="G71" s="191" t="str">
        <f>IF(R71=O71,"0",IF(R71=P71,"0",(0.01*F71*E71)))</f>
        <v>0</v>
      </c>
      <c r="H71" s="191" t="str">
        <f>IF(R71=O71,"0",IF(R71=P71,"0",(ABS(D71-D72))))</f>
        <v>0</v>
      </c>
      <c r="I71" s="192" t="str">
        <f t="shared" ref="I71" si="110">IF(R71=O71," ",IF(R71=P71," ",IF(H71&lt;G71,"приемлемо","неприемлемо")))</f>
        <v xml:space="preserve"> </v>
      </c>
      <c r="J71" s="190">
        <f>IF($C71="Молоко, молочные смеси, мороженое",15,IF($C71="Сгущенное молоко",21,IF($C71="Масло",20,IF($C71="Сыворотка, творог, коктейли, кисломолочные продукты",19,IF($C71="Мясо, сыр",17,IF($C71="Печень, мясо кролика",19,))))))</f>
        <v>0</v>
      </c>
      <c r="K71" s="186" t="str">
        <f>IF(R71=O71,"0",IF(R71=P71,"0",(0.01*J71*E71)))</f>
        <v>0</v>
      </c>
      <c r="L71" s="192" t="str">
        <f>IF(R71=O71," ",IF(R71=P71," ",IF(H71&lt;K71,"приемлемо","неприемлемо")))</f>
        <v xml:space="preserve"> </v>
      </c>
      <c r="M71" s="190">
        <f>IF($C71="Молоко, молочные смеси, мороженое",16,IF($C71="Сгущенное молоко",16,IF($C71="Масло",22,IF($C71="Сыворотка, творог, коктейли, кисломолочные продукты",18,IF($C71="Мясо, сыр",20,IF($C71="Печень, мясо кролика",20,))))))</f>
        <v>0</v>
      </c>
      <c r="N71" s="186" t="str">
        <f>IF(R71=O71,"0",IF(R71=P71,"0",(0.01*M71*E71)))</f>
        <v>0</v>
      </c>
      <c r="O71" s="186">
        <f t="shared" ref="O71" si="111">IF($C71="Молоко, молочные смеси, мороженое",0.01,IF($C71="Сгущенное молоко",0.04,IF($C71="Масло",0.01,IF($C71="Сыворотка, творог, коктейли, кисломолочные продукты",0.01,IF($C71="Мясо, сыр",0.025,IF($C71="Печень, мясо кролика",0.025,))))))</f>
        <v>0</v>
      </c>
      <c r="P71" s="193">
        <f t="shared" ref="P71" si="112">IF($C71="Молоко, молочные смеси, мороженое",0.81,IF($C71="Сгущенное молоко",3.24,IF($C71="Масло",1.013,IF($C71="Сыворотка, творог, коктейли, кисломолочные продукты",0.81,IF($C71="Мясо, сыр",2.025,IF($C71="Печень, мясо кролика",2.025,))))))</f>
        <v>0</v>
      </c>
      <c r="Q71" s="196" t="str">
        <f t="shared" ref="Q71" si="113">IF(E71&lt;=O71,"не обнаружено",IF(E71&gt;=P71,"выше диапазона",E71))</f>
        <v>не обнаружено</v>
      </c>
      <c r="R71" s="197"/>
      <c r="S71" s="194" t="s">
        <v>36</v>
      </c>
      <c r="T71" s="204" t="str">
        <f t="shared" ref="T71" si="114">IF(OR(Q71="не обнаружено",Q71="выше диапазона"),"",N71)</f>
        <v/>
      </c>
      <c r="U71" s="185"/>
      <c r="V71" s="131"/>
      <c r="W71" s="131"/>
      <c r="X71" s="121"/>
      <c r="Z71" s="121"/>
      <c r="AA71" s="121"/>
    </row>
    <row r="72" spans="1:27" s="132" customFormat="1" ht="14.25" customHeight="1">
      <c r="A72" s="187"/>
      <c r="B72" s="189"/>
      <c r="C72" s="203"/>
      <c r="D72" s="40">
        <f>'Продоскрин-Стрептомицин'!K77</f>
        <v>0</v>
      </c>
      <c r="E72" s="186"/>
      <c r="F72" s="190"/>
      <c r="G72" s="191"/>
      <c r="H72" s="191"/>
      <c r="I72" s="192"/>
      <c r="J72" s="190"/>
      <c r="K72" s="186"/>
      <c r="L72" s="192"/>
      <c r="M72" s="190"/>
      <c r="N72" s="186"/>
      <c r="O72" s="186"/>
      <c r="P72" s="193"/>
      <c r="Q72" s="198"/>
      <c r="R72" s="199"/>
      <c r="S72" s="195"/>
      <c r="T72" s="205"/>
      <c r="U72" s="185"/>
      <c r="V72" s="131"/>
      <c r="W72" s="131"/>
      <c r="X72" s="121"/>
      <c r="Z72" s="121"/>
      <c r="AA72" s="121"/>
    </row>
    <row r="73" spans="1:27" s="132" customFormat="1" ht="14.25" customHeight="1">
      <c r="A73" s="187">
        <v>25</v>
      </c>
      <c r="B73" s="189">
        <f>'Продоскрин-Стрептомицин'!B78</f>
        <v>0</v>
      </c>
      <c r="C73" s="202"/>
      <c r="D73" s="40">
        <f>'Продоскрин-Стрептомицин'!K78</f>
        <v>0</v>
      </c>
      <c r="E73" s="186">
        <f>(D73+D74)/2</f>
        <v>0</v>
      </c>
      <c r="F73" s="190">
        <f>IF($C73="Молоко, молочные смеси, мороженое",11,IF($C73="Сгущенное молоко",15,IF($C73="Масло",18,IF($C73="Сыворотка, творог, коктейли, кисломолочные продукты",16,IF($C73="Мясо, сыр",14,IF($C73="Печень, мясо кролика",13,))))))</f>
        <v>0</v>
      </c>
      <c r="G73" s="191" t="str">
        <f>IF(R73=O73,"0",IF(R73=P73,"0",(0.01*F73*E73)))</f>
        <v>0</v>
      </c>
      <c r="H73" s="191" t="str">
        <f>IF(R73=O73,"0",IF(R73=P73,"0",(ABS(D73-D74))))</f>
        <v>0</v>
      </c>
      <c r="I73" s="192" t="str">
        <f t="shared" ref="I73" si="115">IF(R73=O73," ",IF(R73=P73," ",IF(H73&lt;G73,"приемлемо","неприемлемо")))</f>
        <v xml:space="preserve"> </v>
      </c>
      <c r="J73" s="190">
        <f>IF($C73="Молоко, молочные смеси, мороженое",15,IF($C73="Сгущенное молоко",21,IF($C73="Масло",20,IF($C73="Сыворотка, творог, коктейли, кисломолочные продукты",19,IF($C73="Мясо, сыр",17,IF($C73="Печень, мясо кролика",19,))))))</f>
        <v>0</v>
      </c>
      <c r="K73" s="186" t="str">
        <f>IF(R73=O73,"0",IF(R73=P73,"0",(0.01*J73*E73)))</f>
        <v>0</v>
      </c>
      <c r="L73" s="192" t="str">
        <f>IF(R73=O73," ",IF(R73=P73," ",IF(H73&lt;K73,"приемлемо","неприемлемо")))</f>
        <v xml:space="preserve"> </v>
      </c>
      <c r="M73" s="190">
        <f>IF($C73="Молоко, молочные смеси, мороженое",16,IF($C73="Сгущенное молоко",16,IF($C73="Масло",22,IF($C73="Сыворотка, творог, коктейли, кисломолочные продукты",18,IF($C73="Мясо, сыр",20,IF($C73="Печень, мясо кролика",20,))))))</f>
        <v>0</v>
      </c>
      <c r="N73" s="186" t="str">
        <f>IF(R73=O73,"0",IF(R73=P73,"0",(0.01*M73*E73)))</f>
        <v>0</v>
      </c>
      <c r="O73" s="186">
        <f t="shared" ref="O73" si="116">IF($C73="Молоко, молочные смеси, мороженое",0.01,IF($C73="Сгущенное молоко",0.04,IF($C73="Масло",0.01,IF($C73="Сыворотка, творог, коктейли, кисломолочные продукты",0.01,IF($C73="Мясо, сыр",0.025,IF($C73="Печень, мясо кролика",0.025,))))))</f>
        <v>0</v>
      </c>
      <c r="P73" s="193">
        <f t="shared" ref="P73" si="117">IF($C73="Молоко, молочные смеси, мороженое",0.81,IF($C73="Сгущенное молоко",3.24,IF($C73="Масло",1.013,IF($C73="Сыворотка, творог, коктейли, кисломолочные продукты",0.81,IF($C73="Мясо, сыр",2.025,IF($C73="Печень, мясо кролика",2.025,))))))</f>
        <v>0</v>
      </c>
      <c r="Q73" s="196" t="str">
        <f t="shared" ref="Q73" si="118">IF(E73&lt;=O73,"не обнаружено",IF(E73&gt;=P73,"выше диапазона",E73))</f>
        <v>не обнаружено</v>
      </c>
      <c r="R73" s="197"/>
      <c r="S73" s="194" t="s">
        <v>36</v>
      </c>
      <c r="T73" s="204" t="str">
        <f t="shared" ref="T73" si="119">IF(OR(Q73="не обнаружено",Q73="выше диапазона"),"",N73)</f>
        <v/>
      </c>
      <c r="U73" s="185"/>
      <c r="V73" s="131"/>
      <c r="W73" s="131"/>
      <c r="X73" s="121"/>
      <c r="Z73" s="121"/>
      <c r="AA73" s="121"/>
    </row>
    <row r="74" spans="1:27" s="132" customFormat="1" ht="14.25" customHeight="1">
      <c r="A74" s="187"/>
      <c r="B74" s="189"/>
      <c r="C74" s="203"/>
      <c r="D74" s="40">
        <f>'Продоскрин-Стрептомицин'!K79</f>
        <v>0</v>
      </c>
      <c r="E74" s="186"/>
      <c r="F74" s="190"/>
      <c r="G74" s="191"/>
      <c r="H74" s="191"/>
      <c r="I74" s="192"/>
      <c r="J74" s="190"/>
      <c r="K74" s="186"/>
      <c r="L74" s="192"/>
      <c r="M74" s="190"/>
      <c r="N74" s="186"/>
      <c r="O74" s="186"/>
      <c r="P74" s="193"/>
      <c r="Q74" s="198"/>
      <c r="R74" s="199"/>
      <c r="S74" s="195"/>
      <c r="T74" s="205"/>
      <c r="U74" s="185"/>
      <c r="V74" s="131"/>
      <c r="W74" s="131"/>
      <c r="X74" s="121"/>
      <c r="Z74" s="121"/>
      <c r="AA74" s="121"/>
    </row>
    <row r="75" spans="1:27" s="132" customFormat="1" ht="14.25" customHeight="1">
      <c r="A75" s="187">
        <v>26</v>
      </c>
      <c r="B75" s="189">
        <f>'Продоскрин-Стрептомицин'!B80</f>
        <v>0</v>
      </c>
      <c r="C75" s="202"/>
      <c r="D75" s="40">
        <f>'Продоскрин-Стрептомицин'!K80</f>
        <v>0</v>
      </c>
      <c r="E75" s="186">
        <f>(D75+D76)/2</f>
        <v>0</v>
      </c>
      <c r="F75" s="190">
        <f>IF($C75="Молоко, молочные смеси, мороженое",11,IF($C75="Сгущенное молоко",15,IF($C75="Масло",18,IF($C75="Сыворотка, творог, коктейли, кисломолочные продукты",16,IF($C75="Мясо, сыр",14,IF($C75="Печень, мясо кролика",13,))))))</f>
        <v>0</v>
      </c>
      <c r="G75" s="191" t="str">
        <f>IF(R75=O75,"0",IF(R75=P75,"0",(0.01*F75*E75)))</f>
        <v>0</v>
      </c>
      <c r="H75" s="191" t="str">
        <f>IF(R75=O75,"0",IF(R75=P75,"0",(ABS(D75-D76))))</f>
        <v>0</v>
      </c>
      <c r="I75" s="192" t="str">
        <f t="shared" ref="I75" si="120">IF(R75=O75," ",IF(R75=P75," ",IF(H75&lt;G75,"приемлемо","неприемлемо")))</f>
        <v xml:space="preserve"> </v>
      </c>
      <c r="J75" s="190">
        <f>IF($C75="Молоко, молочные смеси, мороженое",15,IF($C75="Сгущенное молоко",21,IF($C75="Масло",20,IF($C75="Сыворотка, творог, коктейли, кисломолочные продукты",19,IF($C75="Мясо, сыр",17,IF($C75="Печень, мясо кролика",19,))))))</f>
        <v>0</v>
      </c>
      <c r="K75" s="186" t="str">
        <f>IF(R75=O75,"0",IF(R75=P75,"0",(0.01*J75*E75)))</f>
        <v>0</v>
      </c>
      <c r="L75" s="192" t="str">
        <f>IF(R75=O75," ",IF(R75=P75," ",IF(H75&lt;K75,"приемлемо","неприемлемо")))</f>
        <v xml:space="preserve"> </v>
      </c>
      <c r="M75" s="190">
        <f>IF($C75="Молоко, молочные смеси, мороженое",16,IF($C75="Сгущенное молоко",16,IF($C75="Масло",22,IF($C75="Сыворотка, творог, коктейли, кисломолочные продукты",18,IF($C75="Мясо, сыр",20,IF($C75="Печень, мясо кролика",20,))))))</f>
        <v>0</v>
      </c>
      <c r="N75" s="186" t="str">
        <f>IF(R75=O75,"0",IF(R75=P75,"0",(0.01*M75*E75)))</f>
        <v>0</v>
      </c>
      <c r="O75" s="186">
        <f t="shared" ref="O75" si="121">IF($C75="Молоко, молочные смеси, мороженое",0.01,IF($C75="Сгущенное молоко",0.04,IF($C75="Масло",0.01,IF($C75="Сыворотка, творог, коктейли, кисломолочные продукты",0.01,IF($C75="Мясо, сыр",0.025,IF($C75="Печень, мясо кролика",0.025,))))))</f>
        <v>0</v>
      </c>
      <c r="P75" s="193">
        <f t="shared" ref="P75" si="122">IF($C75="Молоко, молочные смеси, мороженое",0.81,IF($C75="Сгущенное молоко",3.24,IF($C75="Масло",1.013,IF($C75="Сыворотка, творог, коктейли, кисломолочные продукты",0.81,IF($C75="Мясо, сыр",2.025,IF($C75="Печень, мясо кролика",2.025,))))))</f>
        <v>0</v>
      </c>
      <c r="Q75" s="196" t="str">
        <f t="shared" ref="Q75" si="123">IF(E75&lt;=O75,"не обнаружено",IF(E75&gt;=P75,"выше диапазона",E75))</f>
        <v>не обнаружено</v>
      </c>
      <c r="R75" s="197"/>
      <c r="S75" s="194" t="s">
        <v>36</v>
      </c>
      <c r="T75" s="204" t="str">
        <f t="shared" ref="T75" si="124">IF(OR(Q75="не обнаружено",Q75="выше диапазона"),"",N75)</f>
        <v/>
      </c>
      <c r="U75" s="185"/>
      <c r="V75" s="131"/>
      <c r="W75" s="131"/>
      <c r="X75" s="121"/>
      <c r="Z75" s="121"/>
      <c r="AA75" s="121"/>
    </row>
    <row r="76" spans="1:27" s="132" customFormat="1" ht="14.25" customHeight="1">
      <c r="A76" s="187"/>
      <c r="B76" s="189"/>
      <c r="C76" s="203"/>
      <c r="D76" s="40">
        <f>'Продоскрин-Стрептомицин'!K81</f>
        <v>0</v>
      </c>
      <c r="E76" s="186"/>
      <c r="F76" s="190"/>
      <c r="G76" s="191"/>
      <c r="H76" s="191"/>
      <c r="I76" s="192"/>
      <c r="J76" s="190"/>
      <c r="K76" s="186"/>
      <c r="L76" s="192"/>
      <c r="M76" s="190"/>
      <c r="N76" s="186"/>
      <c r="O76" s="186"/>
      <c r="P76" s="193"/>
      <c r="Q76" s="198"/>
      <c r="R76" s="199"/>
      <c r="S76" s="195"/>
      <c r="T76" s="205"/>
      <c r="U76" s="185"/>
      <c r="V76" s="131"/>
      <c r="W76" s="131"/>
      <c r="X76" s="121"/>
      <c r="Z76" s="121"/>
      <c r="AA76" s="121"/>
    </row>
    <row r="77" spans="1:27" s="132" customFormat="1" ht="14.25" customHeight="1">
      <c r="A77" s="187">
        <v>27</v>
      </c>
      <c r="B77" s="189">
        <f>'Продоскрин-Стрептомицин'!B82</f>
        <v>0</v>
      </c>
      <c r="C77" s="202"/>
      <c r="D77" s="40">
        <f>'Продоскрин-Стрептомицин'!K82</f>
        <v>0</v>
      </c>
      <c r="E77" s="186">
        <f>(D77+D78)/2</f>
        <v>0</v>
      </c>
      <c r="F77" s="190">
        <f>IF($C77="Молоко, молочные смеси, мороженое",11,IF($C77="Сгущенное молоко",15,IF($C77="Масло",18,IF($C77="Сыворотка, творог, коктейли, кисломолочные продукты",16,IF($C77="Мясо, сыр",14,IF($C77="Печень, мясо кролика",13,))))))</f>
        <v>0</v>
      </c>
      <c r="G77" s="191" t="str">
        <f>IF(R77=O77,"0",IF(R77=P77,"0",(0.01*F77*E77)))</f>
        <v>0</v>
      </c>
      <c r="H77" s="191" t="str">
        <f>IF(R77=O77,"0",IF(R77=P77,"0",(ABS(D77-D78))))</f>
        <v>0</v>
      </c>
      <c r="I77" s="192" t="str">
        <f t="shared" ref="I77" si="125">IF(R77=O77," ",IF(R77=P77," ",IF(H77&lt;G77,"приемлемо","неприемлемо")))</f>
        <v xml:space="preserve"> </v>
      </c>
      <c r="J77" s="190">
        <f>IF($C77="Молоко, молочные смеси, мороженое",15,IF($C77="Сгущенное молоко",21,IF($C77="Масло",20,IF($C77="Сыворотка, творог, коктейли, кисломолочные продукты",19,IF($C77="Мясо, сыр",17,IF($C77="Печень, мясо кролика",19,))))))</f>
        <v>0</v>
      </c>
      <c r="K77" s="186" t="str">
        <f>IF(R77=O77,"0",IF(R77=P77,"0",(0.01*J77*E77)))</f>
        <v>0</v>
      </c>
      <c r="L77" s="192" t="str">
        <f>IF(R77=O77," ",IF(R77=P77," ",IF(H77&lt;K77,"приемлемо","неприемлемо")))</f>
        <v xml:space="preserve"> </v>
      </c>
      <c r="M77" s="190">
        <f>IF($C77="Молоко, молочные смеси, мороженое",16,IF($C77="Сгущенное молоко",16,IF($C77="Масло",22,IF($C77="Сыворотка, творог, коктейли, кисломолочные продукты",18,IF($C77="Мясо, сыр",20,IF($C77="Печень, мясо кролика",20,))))))</f>
        <v>0</v>
      </c>
      <c r="N77" s="186" t="str">
        <f>IF(R77=O77,"0",IF(R77=P77,"0",(0.01*M77*E77)))</f>
        <v>0</v>
      </c>
      <c r="O77" s="186">
        <f t="shared" ref="O77" si="126">IF($C77="Молоко, молочные смеси, мороженое",0.01,IF($C77="Сгущенное молоко",0.04,IF($C77="Масло",0.01,IF($C77="Сыворотка, творог, коктейли, кисломолочные продукты",0.01,IF($C77="Мясо, сыр",0.025,IF($C77="Печень, мясо кролика",0.025,))))))</f>
        <v>0</v>
      </c>
      <c r="P77" s="193">
        <f t="shared" ref="P77" si="127">IF($C77="Молоко, молочные смеси, мороженое",0.81,IF($C77="Сгущенное молоко",3.24,IF($C77="Масло",1.013,IF($C77="Сыворотка, творог, коктейли, кисломолочные продукты",0.81,IF($C77="Мясо, сыр",2.025,IF($C77="Печень, мясо кролика",2.025,))))))</f>
        <v>0</v>
      </c>
      <c r="Q77" s="196" t="str">
        <f t="shared" ref="Q77" si="128">IF(E77&lt;=O77,"не обнаружено",IF(E77&gt;=P77,"выше диапазона",E77))</f>
        <v>не обнаружено</v>
      </c>
      <c r="R77" s="197"/>
      <c r="S77" s="194" t="s">
        <v>36</v>
      </c>
      <c r="T77" s="204" t="str">
        <f t="shared" ref="T77" si="129">IF(OR(Q77="не обнаружено",Q77="выше диапазона"),"",N77)</f>
        <v/>
      </c>
      <c r="U77" s="185"/>
      <c r="V77" s="131"/>
      <c r="W77" s="131"/>
      <c r="X77" s="121"/>
      <c r="Z77" s="121"/>
      <c r="AA77" s="121"/>
    </row>
    <row r="78" spans="1:27" s="132" customFormat="1" ht="14.25" customHeight="1">
      <c r="A78" s="187"/>
      <c r="B78" s="189"/>
      <c r="C78" s="203"/>
      <c r="D78" s="40">
        <f>'Продоскрин-Стрептомицин'!K83</f>
        <v>0</v>
      </c>
      <c r="E78" s="186"/>
      <c r="F78" s="190"/>
      <c r="G78" s="191"/>
      <c r="H78" s="191"/>
      <c r="I78" s="192"/>
      <c r="J78" s="190"/>
      <c r="K78" s="186"/>
      <c r="L78" s="192"/>
      <c r="M78" s="190"/>
      <c r="N78" s="186"/>
      <c r="O78" s="186"/>
      <c r="P78" s="193"/>
      <c r="Q78" s="198"/>
      <c r="R78" s="199"/>
      <c r="S78" s="195"/>
      <c r="T78" s="205"/>
      <c r="U78" s="185"/>
      <c r="V78" s="131"/>
      <c r="W78" s="131"/>
      <c r="X78" s="121"/>
      <c r="Z78" s="121"/>
      <c r="AA78" s="121"/>
    </row>
    <row r="79" spans="1:27" s="132" customFormat="1" ht="14.25" customHeight="1">
      <c r="A79" s="187">
        <v>28</v>
      </c>
      <c r="B79" s="189">
        <f>'Продоскрин-Стрептомицин'!B84</f>
        <v>0</v>
      </c>
      <c r="C79" s="202"/>
      <c r="D79" s="40">
        <f>'Продоскрин-Стрептомицин'!K84</f>
        <v>0</v>
      </c>
      <c r="E79" s="186">
        <f>(D79+D80)/2</f>
        <v>0</v>
      </c>
      <c r="F79" s="190">
        <f>IF($C79="Молоко, молочные смеси, мороженое",11,IF($C79="Сгущенное молоко",15,IF($C79="Масло",18,IF($C79="Сыворотка, творог, коктейли, кисломолочные продукты",16,IF($C79="Мясо, сыр",14,IF($C79="Печень, мясо кролика",13,))))))</f>
        <v>0</v>
      </c>
      <c r="G79" s="191" t="str">
        <f>IF(R79=O79,"0",IF(R79=P79,"0",(0.01*F79*E79)))</f>
        <v>0</v>
      </c>
      <c r="H79" s="191" t="str">
        <f>IF(R79=O79,"0",IF(R79=P79,"0",(ABS(D79-D80))))</f>
        <v>0</v>
      </c>
      <c r="I79" s="192" t="str">
        <f t="shared" ref="I79" si="130">IF(R79=O79," ",IF(R79=P79," ",IF(H79&lt;G79,"приемлемо","неприемлемо")))</f>
        <v xml:space="preserve"> </v>
      </c>
      <c r="J79" s="190">
        <f>IF($C79="Молоко, молочные смеси, мороженое",15,IF($C79="Сгущенное молоко",21,IF($C79="Масло",20,IF($C79="Сыворотка, творог, коктейли, кисломолочные продукты",19,IF($C79="Мясо, сыр",17,IF($C79="Печень, мясо кролика",19,))))))</f>
        <v>0</v>
      </c>
      <c r="K79" s="186" t="str">
        <f>IF(R79=O79,"0",IF(R79=P79,"0",(0.01*J79*E79)))</f>
        <v>0</v>
      </c>
      <c r="L79" s="192" t="str">
        <f>IF(R79=O79," ",IF(R79=P79," ",IF(H79&lt;K79,"приемлемо","неприемлемо")))</f>
        <v xml:space="preserve"> </v>
      </c>
      <c r="M79" s="190">
        <f>IF($C79="Молоко, молочные смеси, мороженое",16,IF($C79="Сгущенное молоко",16,IF($C79="Масло",22,IF($C79="Сыворотка, творог, коктейли, кисломолочные продукты",18,IF($C79="Мясо, сыр",20,IF($C79="Печень, мясо кролика",20,))))))</f>
        <v>0</v>
      </c>
      <c r="N79" s="186" t="str">
        <f>IF(R79=O79,"0",IF(R79=P79,"0",(0.01*M79*E79)))</f>
        <v>0</v>
      </c>
      <c r="O79" s="186">
        <f t="shared" ref="O79" si="131">IF($C79="Молоко, молочные смеси, мороженое",0.01,IF($C79="Сгущенное молоко",0.04,IF($C79="Масло",0.01,IF($C79="Сыворотка, творог, коктейли, кисломолочные продукты",0.01,IF($C79="Мясо, сыр",0.025,IF($C79="Печень, мясо кролика",0.025,))))))</f>
        <v>0</v>
      </c>
      <c r="P79" s="193">
        <f t="shared" ref="P79" si="132">IF($C79="Молоко, молочные смеси, мороженое",0.81,IF($C79="Сгущенное молоко",3.24,IF($C79="Масло",1.013,IF($C79="Сыворотка, творог, коктейли, кисломолочные продукты",0.81,IF($C79="Мясо, сыр",2.025,IF($C79="Печень, мясо кролика",2.025,))))))</f>
        <v>0</v>
      </c>
      <c r="Q79" s="196" t="str">
        <f t="shared" ref="Q79" si="133">IF(E79&lt;=O79,"не обнаружено",IF(E79&gt;=P79,"выше диапазона",E79))</f>
        <v>не обнаружено</v>
      </c>
      <c r="R79" s="197"/>
      <c r="S79" s="194" t="s">
        <v>36</v>
      </c>
      <c r="T79" s="204" t="str">
        <f t="shared" ref="T79" si="134">IF(OR(Q79="не обнаружено",Q79="выше диапазона"),"",N79)</f>
        <v/>
      </c>
      <c r="U79" s="185"/>
      <c r="V79" s="131"/>
      <c r="W79" s="131"/>
      <c r="X79" s="121"/>
      <c r="Z79" s="121"/>
      <c r="AA79" s="121"/>
    </row>
    <row r="80" spans="1:27" s="132" customFormat="1" ht="14.25" customHeight="1">
      <c r="A80" s="187"/>
      <c r="B80" s="189"/>
      <c r="C80" s="203"/>
      <c r="D80" s="40">
        <f>'Продоскрин-Стрептомицин'!K85</f>
        <v>0</v>
      </c>
      <c r="E80" s="186"/>
      <c r="F80" s="190"/>
      <c r="G80" s="191"/>
      <c r="H80" s="191"/>
      <c r="I80" s="192"/>
      <c r="J80" s="190"/>
      <c r="K80" s="186"/>
      <c r="L80" s="192"/>
      <c r="M80" s="190"/>
      <c r="N80" s="186"/>
      <c r="O80" s="186"/>
      <c r="P80" s="193"/>
      <c r="Q80" s="198"/>
      <c r="R80" s="199"/>
      <c r="S80" s="195"/>
      <c r="T80" s="205"/>
      <c r="U80" s="185"/>
      <c r="V80" s="131"/>
      <c r="W80" s="131"/>
      <c r="X80" s="121"/>
      <c r="Z80" s="121"/>
      <c r="AA80" s="121"/>
    </row>
    <row r="81" spans="1:27" s="132" customFormat="1" ht="14.25" customHeight="1">
      <c r="A81" s="187">
        <v>29</v>
      </c>
      <c r="B81" s="189">
        <f>'Продоскрин-Стрептомицин'!B86</f>
        <v>0</v>
      </c>
      <c r="C81" s="202"/>
      <c r="D81" s="40">
        <f>'Продоскрин-Стрептомицин'!K86</f>
        <v>0</v>
      </c>
      <c r="E81" s="186">
        <f>(D81+D82)/2</f>
        <v>0</v>
      </c>
      <c r="F81" s="190">
        <f>IF($C81="Молоко, молочные смеси, мороженое",11,IF($C81="Сгущенное молоко",15,IF($C81="Масло",18,IF($C81="Сыворотка, творог, коктейли, кисломолочные продукты",16,IF($C81="Мясо, сыр",14,IF($C81="Печень, мясо кролика",13,))))))</f>
        <v>0</v>
      </c>
      <c r="G81" s="191" t="str">
        <f>IF(R81=O81,"0",IF(R81=P81,"0",(0.01*F81*E81)))</f>
        <v>0</v>
      </c>
      <c r="H81" s="191" t="str">
        <f>IF(R81=O81,"0",IF(R81=P81,"0",(ABS(D81-D82))))</f>
        <v>0</v>
      </c>
      <c r="I81" s="192" t="str">
        <f t="shared" ref="I81" si="135">IF(R81=O81," ",IF(R81=P81," ",IF(H81&lt;G81,"приемлемо","неприемлемо")))</f>
        <v xml:space="preserve"> </v>
      </c>
      <c r="J81" s="190">
        <f>IF($C81="Молоко, молочные смеси, мороженое",15,IF($C81="Сгущенное молоко",21,IF($C81="Масло",20,IF($C81="Сыворотка, творог, коктейли, кисломолочные продукты",19,IF($C81="Мясо, сыр",17,IF($C81="Печень, мясо кролика",19,))))))</f>
        <v>0</v>
      </c>
      <c r="K81" s="186" t="str">
        <f>IF(R81=O81,"0",IF(R81=P81,"0",(0.01*J81*E81)))</f>
        <v>0</v>
      </c>
      <c r="L81" s="192" t="str">
        <f>IF(R81=O81," ",IF(R81=P81," ",IF(H81&lt;K81,"приемлемо","неприемлемо")))</f>
        <v xml:space="preserve"> </v>
      </c>
      <c r="M81" s="190">
        <f>IF($C81="Молоко, молочные смеси, мороженое",16,IF($C81="Сгущенное молоко",16,IF($C81="Масло",22,IF($C81="Сыворотка, творог, коктейли, кисломолочные продукты",18,IF($C81="Мясо, сыр",20,IF($C81="Печень, мясо кролика",20,))))))</f>
        <v>0</v>
      </c>
      <c r="N81" s="186" t="str">
        <f>IF(R81=O81,"0",IF(R81=P81,"0",(0.01*M81*E81)))</f>
        <v>0</v>
      </c>
      <c r="O81" s="186">
        <f t="shared" ref="O81" si="136">IF($C81="Молоко, молочные смеси, мороженое",0.01,IF($C81="Сгущенное молоко",0.04,IF($C81="Масло",0.01,IF($C81="Сыворотка, творог, коктейли, кисломолочные продукты",0.01,IF($C81="Мясо, сыр",0.025,IF($C81="Печень, мясо кролика",0.025,))))))</f>
        <v>0</v>
      </c>
      <c r="P81" s="193">
        <f t="shared" ref="P81" si="137">IF($C81="Молоко, молочные смеси, мороженое",0.81,IF($C81="Сгущенное молоко",3.24,IF($C81="Масло",1.013,IF($C81="Сыворотка, творог, коктейли, кисломолочные продукты",0.81,IF($C81="Мясо, сыр",2.025,IF($C81="Печень, мясо кролика",2.025,))))))</f>
        <v>0</v>
      </c>
      <c r="Q81" s="196" t="str">
        <f t="shared" ref="Q81" si="138">IF(E81&lt;=O81,"не обнаружено",IF(E81&gt;=P81,"выше диапазона",E81))</f>
        <v>не обнаружено</v>
      </c>
      <c r="R81" s="197"/>
      <c r="S81" s="194" t="s">
        <v>36</v>
      </c>
      <c r="T81" s="204" t="str">
        <f t="shared" ref="T81" si="139">IF(OR(Q81="не обнаружено",Q81="выше диапазона"),"",N81)</f>
        <v/>
      </c>
      <c r="U81" s="185"/>
      <c r="V81" s="131"/>
      <c r="W81" s="131"/>
      <c r="X81" s="121"/>
      <c r="Z81" s="121"/>
      <c r="AA81" s="121"/>
    </row>
    <row r="82" spans="1:27" s="132" customFormat="1" ht="14.25" customHeight="1">
      <c r="A82" s="187"/>
      <c r="B82" s="189"/>
      <c r="C82" s="203"/>
      <c r="D82" s="40">
        <f>'Продоскрин-Стрептомицин'!K87</f>
        <v>0</v>
      </c>
      <c r="E82" s="186"/>
      <c r="F82" s="190"/>
      <c r="G82" s="191"/>
      <c r="H82" s="191"/>
      <c r="I82" s="192"/>
      <c r="J82" s="190"/>
      <c r="K82" s="186"/>
      <c r="L82" s="192"/>
      <c r="M82" s="190"/>
      <c r="N82" s="186"/>
      <c r="O82" s="186"/>
      <c r="P82" s="193"/>
      <c r="Q82" s="198"/>
      <c r="R82" s="199"/>
      <c r="S82" s="195"/>
      <c r="T82" s="205"/>
      <c r="U82" s="185"/>
      <c r="V82" s="131"/>
      <c r="W82" s="131"/>
      <c r="X82" s="121"/>
      <c r="Z82" s="121"/>
      <c r="AA82" s="121"/>
    </row>
    <row r="83" spans="1:27" s="132" customFormat="1" ht="14.25" customHeight="1">
      <c r="A83" s="187">
        <v>30</v>
      </c>
      <c r="B83" s="189">
        <f>'Продоскрин-Стрептомицин'!B88</f>
        <v>0</v>
      </c>
      <c r="C83" s="202"/>
      <c r="D83" s="40">
        <f>'Продоскрин-Стрептомицин'!K88</f>
        <v>0</v>
      </c>
      <c r="E83" s="186">
        <f>(D83+D84)/2</f>
        <v>0</v>
      </c>
      <c r="F83" s="190">
        <f>IF($C83="Молоко, молочные смеси, мороженое",11,IF($C83="Сгущенное молоко",15,IF($C83="Масло",18,IF($C83="Сыворотка, творог, коктейли, кисломолочные продукты",16,IF($C83="Мясо, сыр",14,IF($C83="Печень, мясо кролика",13,))))))</f>
        <v>0</v>
      </c>
      <c r="G83" s="191" t="str">
        <f>IF(R83=O83,"0",IF(R83=P83,"0",(0.01*F83*E83)))</f>
        <v>0</v>
      </c>
      <c r="H83" s="191" t="str">
        <f>IF(R83=O83,"0",IF(R83=P83,"0",(ABS(D83-D84))))</f>
        <v>0</v>
      </c>
      <c r="I83" s="192" t="str">
        <f t="shared" ref="I83" si="140">IF(R83=O83," ",IF(R83=P83," ",IF(H83&lt;G83,"приемлемо","неприемлемо")))</f>
        <v xml:space="preserve"> </v>
      </c>
      <c r="J83" s="190">
        <f>IF($C83="Молоко, молочные смеси, мороженое",15,IF($C83="Сгущенное молоко",21,IF($C83="Масло",20,IF($C83="Сыворотка, творог, коктейли, кисломолочные продукты",19,IF($C83="Мясо, сыр",17,IF($C83="Печень, мясо кролика",19,))))))</f>
        <v>0</v>
      </c>
      <c r="K83" s="186" t="str">
        <f>IF(R83=O83,"0",IF(R83=P83,"0",(0.01*J83*E83)))</f>
        <v>0</v>
      </c>
      <c r="L83" s="192" t="str">
        <f>IF(R83=O83," ",IF(R83=P83," ",IF(H83&lt;K83,"приемлемо","неприемлемо")))</f>
        <v xml:space="preserve"> </v>
      </c>
      <c r="M83" s="190">
        <f>IF($C83="Молоко, молочные смеси, мороженое",16,IF($C83="Сгущенное молоко",16,IF($C83="Масло",22,IF($C83="Сыворотка, творог, коктейли, кисломолочные продукты",18,IF($C83="Мясо, сыр",20,IF($C83="Печень, мясо кролика",20,))))))</f>
        <v>0</v>
      </c>
      <c r="N83" s="186" t="str">
        <f>IF(R83=O83,"0",IF(R83=P83,"0",(0.01*M83*E83)))</f>
        <v>0</v>
      </c>
      <c r="O83" s="186">
        <f t="shared" ref="O83" si="141">IF($C83="Молоко, молочные смеси, мороженое",0.01,IF($C83="Сгущенное молоко",0.04,IF($C83="Масло",0.01,IF($C83="Сыворотка, творог, коктейли, кисломолочные продукты",0.01,IF($C83="Мясо, сыр",0.025,IF($C83="Печень, мясо кролика",0.025,))))))</f>
        <v>0</v>
      </c>
      <c r="P83" s="193">
        <f t="shared" ref="P83" si="142">IF($C83="Молоко, молочные смеси, мороженое",0.81,IF($C83="Сгущенное молоко",3.24,IF($C83="Масло",1.013,IF($C83="Сыворотка, творог, коктейли, кисломолочные продукты",0.81,IF($C83="Мясо, сыр",2.025,IF($C83="Печень, мясо кролика",2.025,))))))</f>
        <v>0</v>
      </c>
      <c r="Q83" s="196" t="str">
        <f t="shared" ref="Q83" si="143">IF(E83&lt;=O83,"не обнаружено",IF(E83&gt;=P83,"выше диапазона",E83))</f>
        <v>не обнаружено</v>
      </c>
      <c r="R83" s="197"/>
      <c r="S83" s="194" t="s">
        <v>36</v>
      </c>
      <c r="T83" s="204" t="str">
        <f t="shared" ref="T83" si="144">IF(OR(Q83="не обнаружено",Q83="выше диапазона"),"",N83)</f>
        <v/>
      </c>
      <c r="U83" s="185"/>
      <c r="V83" s="131"/>
      <c r="W83" s="131"/>
      <c r="X83" s="121"/>
      <c r="Z83" s="121"/>
      <c r="AA83" s="121"/>
    </row>
    <row r="84" spans="1:27" s="132" customFormat="1" ht="14.25" customHeight="1">
      <c r="A84" s="187"/>
      <c r="B84" s="189"/>
      <c r="C84" s="203"/>
      <c r="D84" s="40">
        <f>'Продоскрин-Стрептомицин'!K89</f>
        <v>0</v>
      </c>
      <c r="E84" s="186"/>
      <c r="F84" s="190"/>
      <c r="G84" s="191"/>
      <c r="H84" s="191"/>
      <c r="I84" s="192"/>
      <c r="J84" s="190"/>
      <c r="K84" s="186"/>
      <c r="L84" s="192"/>
      <c r="M84" s="190"/>
      <c r="N84" s="186"/>
      <c r="O84" s="186"/>
      <c r="P84" s="193"/>
      <c r="Q84" s="198"/>
      <c r="R84" s="199"/>
      <c r="S84" s="195"/>
      <c r="T84" s="205"/>
      <c r="U84" s="185"/>
      <c r="V84" s="131"/>
      <c r="W84" s="131"/>
      <c r="X84" s="121"/>
      <c r="Z84" s="121"/>
      <c r="AA84" s="121"/>
    </row>
    <row r="85" spans="1:27" s="132" customFormat="1" ht="14.25" customHeight="1">
      <c r="A85" s="187">
        <v>31</v>
      </c>
      <c r="B85" s="189">
        <f>'Продоскрин-Стрептомицин'!B90</f>
        <v>0</v>
      </c>
      <c r="C85" s="202"/>
      <c r="D85" s="40">
        <f>'Продоскрин-Стрептомицин'!K90</f>
        <v>0</v>
      </c>
      <c r="E85" s="186">
        <f>(D85+D86)/2</f>
        <v>0</v>
      </c>
      <c r="F85" s="190">
        <f>IF($C85="Молоко, молочные смеси, мороженое",11,IF($C85="Сгущенное молоко",15,IF($C85="Масло",18,IF($C85="Сыворотка, творог, коктейли, кисломолочные продукты",16,IF($C85="Мясо, сыр",14,IF($C85="Печень, мясо кролика",13,))))))</f>
        <v>0</v>
      </c>
      <c r="G85" s="191" t="str">
        <f>IF(R85=O85,"0",IF(R85=P85,"0",(0.01*F85*E85)))</f>
        <v>0</v>
      </c>
      <c r="H85" s="191" t="str">
        <f>IF(R85=O85,"0",IF(R85=P85,"0",(ABS(D85-D86))))</f>
        <v>0</v>
      </c>
      <c r="I85" s="192" t="str">
        <f t="shared" ref="I85" si="145">IF(R85=O85," ",IF(R85=P85," ",IF(H85&lt;G85,"приемлемо","неприемлемо")))</f>
        <v xml:space="preserve"> </v>
      </c>
      <c r="J85" s="190">
        <f>IF($C85="Молоко, молочные смеси, мороженое",15,IF($C85="Сгущенное молоко",21,IF($C85="Масло",20,IF($C85="Сыворотка, творог, коктейли, кисломолочные продукты",19,IF($C85="Мясо, сыр",17,IF($C85="Печень, мясо кролика",19,))))))</f>
        <v>0</v>
      </c>
      <c r="K85" s="186" t="str">
        <f>IF(R85=O85,"0",IF(R85=P85,"0",(0.01*J85*E85)))</f>
        <v>0</v>
      </c>
      <c r="L85" s="192" t="str">
        <f>IF(R85=O85," ",IF(R85=P85," ",IF(H85&lt;K85,"приемлемо","неприемлемо")))</f>
        <v xml:space="preserve"> </v>
      </c>
      <c r="M85" s="190">
        <f>IF($C85="Молоко, молочные смеси, мороженое",16,IF($C85="Сгущенное молоко",16,IF($C85="Масло",22,IF($C85="Сыворотка, творог, коктейли, кисломолочные продукты",18,IF($C85="Мясо, сыр",20,IF($C85="Печень, мясо кролика",20,))))))</f>
        <v>0</v>
      </c>
      <c r="N85" s="186" t="str">
        <f>IF(R85=O85,"0",IF(R85=P85,"0",(0.01*M85*E85)))</f>
        <v>0</v>
      </c>
      <c r="O85" s="186">
        <f t="shared" ref="O85" si="146">IF($C85="Молоко, молочные смеси, мороженое",0.01,IF($C85="Сгущенное молоко",0.04,IF($C85="Масло",0.01,IF($C85="Сыворотка, творог, коктейли, кисломолочные продукты",0.01,IF($C85="Мясо, сыр",0.025,IF($C85="Печень, мясо кролика",0.025,))))))</f>
        <v>0</v>
      </c>
      <c r="P85" s="193">
        <f t="shared" ref="P85" si="147">IF($C85="Молоко, молочные смеси, мороженое",0.81,IF($C85="Сгущенное молоко",3.24,IF($C85="Масло",1.013,IF($C85="Сыворотка, творог, коктейли, кисломолочные продукты",0.81,IF($C85="Мясо, сыр",2.025,IF($C85="Печень, мясо кролика",2.025,))))))</f>
        <v>0</v>
      </c>
      <c r="Q85" s="196" t="str">
        <f t="shared" ref="Q85" si="148">IF(E85&lt;=O85,"не обнаружено",IF(E85&gt;=P85,"выше диапазона",E85))</f>
        <v>не обнаружено</v>
      </c>
      <c r="R85" s="197"/>
      <c r="S85" s="194" t="s">
        <v>36</v>
      </c>
      <c r="T85" s="204" t="str">
        <f t="shared" ref="T85" si="149">IF(OR(Q85="не обнаружено",Q85="выше диапазона"),"",N85)</f>
        <v/>
      </c>
      <c r="U85" s="185"/>
      <c r="V85" s="131"/>
      <c r="W85" s="131"/>
      <c r="X85" s="121"/>
      <c r="Z85" s="121"/>
      <c r="AA85" s="121"/>
    </row>
    <row r="86" spans="1:27" s="132" customFormat="1" ht="14.25" customHeight="1">
      <c r="A86" s="187"/>
      <c r="B86" s="189"/>
      <c r="C86" s="203"/>
      <c r="D86" s="40">
        <f>'Продоскрин-Стрептомицин'!K91</f>
        <v>0</v>
      </c>
      <c r="E86" s="186"/>
      <c r="F86" s="190"/>
      <c r="G86" s="191"/>
      <c r="H86" s="191"/>
      <c r="I86" s="192"/>
      <c r="J86" s="190"/>
      <c r="K86" s="186"/>
      <c r="L86" s="192"/>
      <c r="M86" s="190"/>
      <c r="N86" s="186"/>
      <c r="O86" s="186"/>
      <c r="P86" s="193"/>
      <c r="Q86" s="198"/>
      <c r="R86" s="199"/>
      <c r="S86" s="195"/>
      <c r="T86" s="205"/>
      <c r="U86" s="185"/>
      <c r="V86" s="131"/>
      <c r="W86" s="131"/>
      <c r="X86" s="121"/>
      <c r="Z86" s="121"/>
      <c r="AA86" s="121"/>
    </row>
    <row r="87" spans="1:27" s="132" customFormat="1" ht="14.25" customHeight="1">
      <c r="A87" s="187">
        <v>32</v>
      </c>
      <c r="B87" s="189">
        <f>'Продоскрин-Стрептомицин'!B92</f>
        <v>0</v>
      </c>
      <c r="C87" s="202"/>
      <c r="D87" s="40">
        <f>'Продоскрин-Стрептомицин'!K92</f>
        <v>0</v>
      </c>
      <c r="E87" s="186">
        <f>(D87+D88)/2</f>
        <v>0</v>
      </c>
      <c r="F87" s="190">
        <f>IF($C87="Молоко, молочные смеси, мороженое",11,IF($C87="Сгущенное молоко",15,IF($C87="Масло",18,IF($C87="Сыворотка, творог, коктейли, кисломолочные продукты",16,IF($C87="Мясо, сыр",14,IF($C87="Печень, мясо кролика",13,))))))</f>
        <v>0</v>
      </c>
      <c r="G87" s="191" t="str">
        <f>IF(R87=O87,"0",IF(R87=P87,"0",(0.01*F87*E87)))</f>
        <v>0</v>
      </c>
      <c r="H87" s="191" t="str">
        <f>IF(R87=O87,"0",IF(R87=P87,"0",(ABS(D87-D88))))</f>
        <v>0</v>
      </c>
      <c r="I87" s="192" t="str">
        <f t="shared" ref="I87" si="150">IF(R87=O87," ",IF(R87=P87," ",IF(H87&lt;G87,"приемлемо","неприемлемо")))</f>
        <v xml:space="preserve"> </v>
      </c>
      <c r="J87" s="190">
        <f>IF($C87="Молоко, молочные смеси, мороженое",15,IF($C87="Сгущенное молоко",21,IF($C87="Масло",20,IF($C87="Сыворотка, творог, коктейли, кисломолочные продукты",19,IF($C87="Мясо, сыр",17,IF($C87="Печень, мясо кролика",19,))))))</f>
        <v>0</v>
      </c>
      <c r="K87" s="186" t="str">
        <f>IF(R87=O87,"0",IF(R87=P87,"0",(0.01*J87*E87)))</f>
        <v>0</v>
      </c>
      <c r="L87" s="192" t="str">
        <f>IF(R87=O87," ",IF(R87=P87," ",IF(H87&lt;K87,"приемлемо","неприемлемо")))</f>
        <v xml:space="preserve"> </v>
      </c>
      <c r="M87" s="190">
        <f>IF($C87="Молоко, молочные смеси, мороженое",16,IF($C87="Сгущенное молоко",16,IF($C87="Масло",22,IF($C87="Сыворотка, творог, коктейли, кисломолочные продукты",18,IF($C87="Мясо, сыр",20,IF($C87="Печень, мясо кролика",20,))))))</f>
        <v>0</v>
      </c>
      <c r="N87" s="186" t="str">
        <f>IF(R87=O87,"0",IF(R87=P87,"0",(0.01*M87*E87)))</f>
        <v>0</v>
      </c>
      <c r="O87" s="186">
        <f t="shared" ref="O87" si="151">IF($C87="Молоко, молочные смеси, мороженое",0.01,IF($C87="Сгущенное молоко",0.04,IF($C87="Масло",0.01,IF($C87="Сыворотка, творог, коктейли, кисломолочные продукты",0.01,IF($C87="Мясо, сыр",0.025,IF($C87="Печень, мясо кролика",0.025,))))))</f>
        <v>0</v>
      </c>
      <c r="P87" s="193">
        <f t="shared" ref="P87" si="152">IF($C87="Молоко, молочные смеси, мороженое",0.81,IF($C87="Сгущенное молоко",3.24,IF($C87="Масло",1.013,IF($C87="Сыворотка, творог, коктейли, кисломолочные продукты",0.81,IF($C87="Мясо, сыр",2.025,IF($C87="Печень, мясо кролика",2.025,))))))</f>
        <v>0</v>
      </c>
      <c r="Q87" s="196" t="str">
        <f t="shared" ref="Q87" si="153">IF(E87&lt;=O87,"не обнаружено",IF(E87&gt;=P87,"выше диапазона",E87))</f>
        <v>не обнаружено</v>
      </c>
      <c r="R87" s="197"/>
      <c r="S87" s="194" t="s">
        <v>36</v>
      </c>
      <c r="T87" s="204" t="str">
        <f t="shared" ref="T87" si="154">IF(OR(Q87="не обнаружено",Q87="выше диапазона"),"",N87)</f>
        <v/>
      </c>
      <c r="U87" s="185"/>
      <c r="V87" s="131"/>
      <c r="W87" s="131"/>
      <c r="X87" s="121"/>
      <c r="Z87" s="121"/>
      <c r="AA87" s="121"/>
    </row>
    <row r="88" spans="1:27" s="132" customFormat="1" ht="14.25" customHeight="1">
      <c r="A88" s="187"/>
      <c r="B88" s="189"/>
      <c r="C88" s="203"/>
      <c r="D88" s="40">
        <f>'Продоскрин-Стрептомицин'!K93</f>
        <v>0</v>
      </c>
      <c r="E88" s="186"/>
      <c r="F88" s="190"/>
      <c r="G88" s="191"/>
      <c r="H88" s="191"/>
      <c r="I88" s="192"/>
      <c r="J88" s="190"/>
      <c r="K88" s="186"/>
      <c r="L88" s="192"/>
      <c r="M88" s="190"/>
      <c r="N88" s="186"/>
      <c r="O88" s="186"/>
      <c r="P88" s="193"/>
      <c r="Q88" s="198"/>
      <c r="R88" s="199"/>
      <c r="S88" s="195"/>
      <c r="T88" s="205"/>
      <c r="U88" s="185"/>
      <c r="V88" s="131"/>
      <c r="W88" s="131"/>
      <c r="X88" s="121"/>
      <c r="Z88" s="121"/>
      <c r="AA88" s="121"/>
    </row>
    <row r="89" spans="1:27" s="132" customFormat="1" ht="14.25" customHeight="1">
      <c r="A89" s="187">
        <v>33</v>
      </c>
      <c r="B89" s="189">
        <f>'Продоскрин-Стрептомицин'!B94</f>
        <v>0</v>
      </c>
      <c r="C89" s="202"/>
      <c r="D89" s="40">
        <f>'Продоскрин-Стрептомицин'!K94</f>
        <v>0</v>
      </c>
      <c r="E89" s="186">
        <f>(D89+D90)/2</f>
        <v>0</v>
      </c>
      <c r="F89" s="190">
        <f>IF($C89="Молоко, молочные смеси, мороженое",11,IF($C89="Сгущенное молоко",15,IF($C89="Масло",18,IF($C89="Сыворотка, творог, коктейли, кисломолочные продукты",16,IF($C89="Мясо, сыр",14,IF($C89="Печень, мясо кролика",13,))))))</f>
        <v>0</v>
      </c>
      <c r="G89" s="191" t="str">
        <f>IF(R89=O89,"0",IF(R89=P89,"0",(0.01*F89*E89)))</f>
        <v>0</v>
      </c>
      <c r="H89" s="191" t="str">
        <f>IF(R89=O89,"0",IF(R89=P89,"0",(ABS(D89-D90))))</f>
        <v>0</v>
      </c>
      <c r="I89" s="192" t="str">
        <f t="shared" ref="I89" si="155">IF(R89=O89," ",IF(R89=P89," ",IF(H89&lt;G89,"приемлемо","неприемлемо")))</f>
        <v xml:space="preserve"> </v>
      </c>
      <c r="J89" s="190">
        <f>IF($C89="Молоко, молочные смеси, мороженое",15,IF($C89="Сгущенное молоко",21,IF($C89="Масло",20,IF($C89="Сыворотка, творог, коктейли, кисломолочные продукты",19,IF($C89="Мясо, сыр",17,IF($C89="Печень, мясо кролика",19,))))))</f>
        <v>0</v>
      </c>
      <c r="K89" s="186" t="str">
        <f>IF(R89=O89,"0",IF(R89=P89,"0",(0.01*J89*E89)))</f>
        <v>0</v>
      </c>
      <c r="L89" s="192" t="str">
        <f>IF(R89=O89," ",IF(R89=P89," ",IF(H89&lt;K89,"приемлемо","неприемлемо")))</f>
        <v xml:space="preserve"> </v>
      </c>
      <c r="M89" s="190">
        <f>IF($C89="Молоко, молочные смеси, мороженое",16,IF($C89="Сгущенное молоко",16,IF($C89="Масло",22,IF($C89="Сыворотка, творог, коктейли, кисломолочные продукты",18,IF($C89="Мясо, сыр",20,IF($C89="Печень, мясо кролика",20,))))))</f>
        <v>0</v>
      </c>
      <c r="N89" s="186" t="str">
        <f>IF(R89=O89,"0",IF(R89=P89,"0",(0.01*M89*E89)))</f>
        <v>0</v>
      </c>
      <c r="O89" s="186">
        <f t="shared" ref="O89" si="156">IF($C89="Молоко, молочные смеси, мороженое",0.01,IF($C89="Сгущенное молоко",0.04,IF($C89="Масло",0.01,IF($C89="Сыворотка, творог, коктейли, кисломолочные продукты",0.01,IF($C89="Мясо, сыр",0.025,IF($C89="Печень, мясо кролика",0.025,))))))</f>
        <v>0</v>
      </c>
      <c r="P89" s="193">
        <f t="shared" ref="P89" si="157">IF($C89="Молоко, молочные смеси, мороженое",0.81,IF($C89="Сгущенное молоко",3.24,IF($C89="Масло",1.013,IF($C89="Сыворотка, творог, коктейли, кисломолочные продукты",0.81,IF($C89="Мясо, сыр",2.025,IF($C89="Печень, мясо кролика",2.025,))))))</f>
        <v>0</v>
      </c>
      <c r="Q89" s="196" t="str">
        <f t="shared" ref="Q89" si="158">IF(E89&lt;=O89,"не обнаружено",IF(E89&gt;=P89,"выше диапазона",E89))</f>
        <v>не обнаружено</v>
      </c>
      <c r="R89" s="197"/>
      <c r="S89" s="194" t="s">
        <v>36</v>
      </c>
      <c r="T89" s="204" t="str">
        <f t="shared" ref="T89" si="159">IF(OR(Q89="не обнаружено",Q89="выше диапазона"),"",N89)</f>
        <v/>
      </c>
      <c r="U89" s="185"/>
      <c r="V89" s="131"/>
      <c r="W89" s="131"/>
      <c r="X89" s="121"/>
      <c r="Z89" s="121"/>
      <c r="AA89" s="121"/>
    </row>
    <row r="90" spans="1:27" s="132" customFormat="1" ht="14.25" customHeight="1">
      <c r="A90" s="187"/>
      <c r="B90" s="189"/>
      <c r="C90" s="203"/>
      <c r="D90" s="40">
        <f>'Продоскрин-Стрептомицин'!K95</f>
        <v>0</v>
      </c>
      <c r="E90" s="186"/>
      <c r="F90" s="190"/>
      <c r="G90" s="191"/>
      <c r="H90" s="191"/>
      <c r="I90" s="192"/>
      <c r="J90" s="190"/>
      <c r="K90" s="186"/>
      <c r="L90" s="192"/>
      <c r="M90" s="190"/>
      <c r="N90" s="186"/>
      <c r="O90" s="186"/>
      <c r="P90" s="193"/>
      <c r="Q90" s="198"/>
      <c r="R90" s="199"/>
      <c r="S90" s="195"/>
      <c r="T90" s="205"/>
      <c r="U90" s="185"/>
      <c r="V90" s="131"/>
      <c r="W90" s="131"/>
      <c r="X90" s="121"/>
      <c r="Z90" s="121"/>
      <c r="AA90" s="121"/>
    </row>
    <row r="91" spans="1:27" s="132" customFormat="1" ht="14.25" customHeight="1">
      <c r="A91" s="187">
        <v>34</v>
      </c>
      <c r="B91" s="189">
        <f>'Продоскрин-Стрептомицин'!B96</f>
        <v>0</v>
      </c>
      <c r="C91" s="202"/>
      <c r="D91" s="40">
        <f>'Продоскрин-Стрептомицин'!K96</f>
        <v>0</v>
      </c>
      <c r="E91" s="186">
        <f>(D91+D92)/2</f>
        <v>0</v>
      </c>
      <c r="F91" s="190">
        <f>IF($C91="Молоко, молочные смеси, мороженое",11,IF($C91="Сгущенное молоко",15,IF($C91="Масло",18,IF($C91="Сыворотка, творог, коктейли, кисломолочные продукты",16,IF($C91="Мясо, сыр",14,IF($C91="Печень, мясо кролика",13,))))))</f>
        <v>0</v>
      </c>
      <c r="G91" s="191" t="str">
        <f>IF(R91=O91,"0",IF(R91=P91,"0",(0.01*F91*E91)))</f>
        <v>0</v>
      </c>
      <c r="H91" s="191" t="str">
        <f>IF(R91=O91,"0",IF(R91=P91,"0",(ABS(D91-D92))))</f>
        <v>0</v>
      </c>
      <c r="I91" s="192" t="str">
        <f t="shared" ref="I91" si="160">IF(R91=O91," ",IF(R91=P91," ",IF(H91&lt;G91,"приемлемо","неприемлемо")))</f>
        <v xml:space="preserve"> </v>
      </c>
      <c r="J91" s="190">
        <f>IF($C91="Молоко, молочные смеси, мороженое",15,IF($C91="Сгущенное молоко",21,IF($C91="Масло",20,IF($C91="Сыворотка, творог, коктейли, кисломолочные продукты",19,IF($C91="Мясо, сыр",17,IF($C91="Печень, мясо кролика",19,))))))</f>
        <v>0</v>
      </c>
      <c r="K91" s="186" t="str">
        <f>IF(R91=O91,"0",IF(R91=P91,"0",(0.01*J91*E91)))</f>
        <v>0</v>
      </c>
      <c r="L91" s="192" t="str">
        <f>IF(R91=O91," ",IF(R91=P91," ",IF(H91&lt;K91,"приемлемо","неприемлемо")))</f>
        <v xml:space="preserve"> </v>
      </c>
      <c r="M91" s="190">
        <f>IF($C91="Молоко, молочные смеси, мороженое",16,IF($C91="Сгущенное молоко",16,IF($C91="Масло",22,IF($C91="Сыворотка, творог, коктейли, кисломолочные продукты",18,IF($C91="Мясо, сыр",20,IF($C91="Печень, мясо кролика",20,))))))</f>
        <v>0</v>
      </c>
      <c r="N91" s="186" t="str">
        <f>IF(R91=O91,"0",IF(R91=P91,"0",(0.01*M91*E91)))</f>
        <v>0</v>
      </c>
      <c r="O91" s="186">
        <f t="shared" ref="O91" si="161">IF($C91="Молоко, молочные смеси, мороженое",0.01,IF($C91="Сгущенное молоко",0.04,IF($C91="Масло",0.01,IF($C91="Сыворотка, творог, коктейли, кисломолочные продукты",0.01,IF($C91="Мясо, сыр",0.025,IF($C91="Печень, мясо кролика",0.025,))))))</f>
        <v>0</v>
      </c>
      <c r="P91" s="193">
        <f t="shared" ref="P91" si="162">IF($C91="Молоко, молочные смеси, мороженое",0.81,IF($C91="Сгущенное молоко",3.24,IF($C91="Масло",1.013,IF($C91="Сыворотка, творог, коктейли, кисломолочные продукты",0.81,IF($C91="Мясо, сыр",2.025,IF($C91="Печень, мясо кролика",2.025,))))))</f>
        <v>0</v>
      </c>
      <c r="Q91" s="196" t="str">
        <f t="shared" ref="Q91" si="163">IF(E91&lt;=O91,"не обнаружено",IF(E91&gt;=P91,"выше диапазона",E91))</f>
        <v>не обнаружено</v>
      </c>
      <c r="R91" s="197"/>
      <c r="S91" s="194" t="s">
        <v>36</v>
      </c>
      <c r="T91" s="204" t="str">
        <f t="shared" ref="T91" si="164">IF(OR(Q91="не обнаружено",Q91="выше диапазона"),"",N91)</f>
        <v/>
      </c>
      <c r="U91" s="185"/>
      <c r="V91" s="131"/>
      <c r="W91" s="131"/>
      <c r="X91" s="121"/>
      <c r="Z91" s="121"/>
      <c r="AA91" s="121"/>
    </row>
    <row r="92" spans="1:27" s="132" customFormat="1" ht="14.25" customHeight="1">
      <c r="A92" s="187"/>
      <c r="B92" s="189"/>
      <c r="C92" s="203"/>
      <c r="D92" s="40">
        <f>'Продоскрин-Стрептомицин'!K97</f>
        <v>0</v>
      </c>
      <c r="E92" s="186"/>
      <c r="F92" s="190"/>
      <c r="G92" s="191"/>
      <c r="H92" s="191"/>
      <c r="I92" s="192"/>
      <c r="J92" s="190"/>
      <c r="K92" s="186"/>
      <c r="L92" s="192"/>
      <c r="M92" s="190"/>
      <c r="N92" s="186"/>
      <c r="O92" s="186"/>
      <c r="P92" s="193"/>
      <c r="Q92" s="198"/>
      <c r="R92" s="199"/>
      <c r="S92" s="195"/>
      <c r="T92" s="205"/>
      <c r="U92" s="185"/>
      <c r="V92" s="131"/>
      <c r="W92" s="131"/>
      <c r="X92" s="121"/>
      <c r="Z92" s="121"/>
      <c r="AA92" s="121"/>
    </row>
    <row r="93" spans="1:27" s="132" customFormat="1" ht="14.25" customHeight="1">
      <c r="A93" s="187">
        <v>35</v>
      </c>
      <c r="B93" s="189">
        <f>'Продоскрин-Стрептомицин'!B98</f>
        <v>0</v>
      </c>
      <c r="C93" s="202"/>
      <c r="D93" s="40">
        <f>'Продоскрин-Стрептомицин'!K98</f>
        <v>0</v>
      </c>
      <c r="E93" s="186">
        <f>(D93+D94)/2</f>
        <v>0</v>
      </c>
      <c r="F93" s="190">
        <f>IF($C93="Молоко, молочные смеси, мороженое",11,IF($C93="Сгущенное молоко",15,IF($C93="Масло",18,IF($C93="Сыворотка, творог, коктейли, кисломолочные продукты",16,IF($C93="Мясо, сыр",14,IF($C93="Печень, мясо кролика",13,))))))</f>
        <v>0</v>
      </c>
      <c r="G93" s="191" t="str">
        <f>IF(R93=O93,"0",IF(R93=P93,"0",(0.01*F93*E93)))</f>
        <v>0</v>
      </c>
      <c r="H93" s="191" t="str">
        <f>IF(R93=O93,"0",IF(R93=P93,"0",(ABS(D93-D94))))</f>
        <v>0</v>
      </c>
      <c r="I93" s="192" t="str">
        <f t="shared" ref="I93" si="165">IF(R93=O93," ",IF(R93=P93," ",IF(H93&lt;G93,"приемлемо","неприемлемо")))</f>
        <v xml:space="preserve"> </v>
      </c>
      <c r="J93" s="190">
        <f>IF($C93="Молоко, молочные смеси, мороженое",15,IF($C93="Сгущенное молоко",21,IF($C93="Масло",20,IF($C93="Сыворотка, творог, коктейли, кисломолочные продукты",19,IF($C93="Мясо, сыр",17,IF($C93="Печень, мясо кролика",19,))))))</f>
        <v>0</v>
      </c>
      <c r="K93" s="186" t="str">
        <f>IF(R93=O93,"0",IF(R93=P93,"0",(0.01*J93*E93)))</f>
        <v>0</v>
      </c>
      <c r="L93" s="192" t="str">
        <f>IF(R93=O93," ",IF(R93=P93," ",IF(H93&lt;K93,"приемлемо","неприемлемо")))</f>
        <v xml:space="preserve"> </v>
      </c>
      <c r="M93" s="190">
        <f>IF($C93="Молоко, молочные смеси, мороженое",16,IF($C93="Сгущенное молоко",16,IF($C93="Масло",22,IF($C93="Сыворотка, творог, коктейли, кисломолочные продукты",18,IF($C93="Мясо, сыр",20,IF($C93="Печень, мясо кролика",20,))))))</f>
        <v>0</v>
      </c>
      <c r="N93" s="186" t="str">
        <f>IF(R93=O93,"0",IF(R93=P93,"0",(0.01*M93*E93)))</f>
        <v>0</v>
      </c>
      <c r="O93" s="186">
        <f t="shared" ref="O93" si="166">IF($C93="Молоко, молочные смеси, мороженое",0.01,IF($C93="Сгущенное молоко",0.04,IF($C93="Масло",0.01,IF($C93="Сыворотка, творог, коктейли, кисломолочные продукты",0.01,IF($C93="Мясо, сыр",0.025,IF($C93="Печень, мясо кролика",0.025,))))))</f>
        <v>0</v>
      </c>
      <c r="P93" s="193">
        <f t="shared" ref="P93" si="167">IF($C93="Молоко, молочные смеси, мороженое",0.81,IF($C93="Сгущенное молоко",3.24,IF($C93="Масло",1.013,IF($C93="Сыворотка, творог, коктейли, кисломолочные продукты",0.81,IF($C93="Мясо, сыр",2.025,IF($C93="Печень, мясо кролика",2.025,))))))</f>
        <v>0</v>
      </c>
      <c r="Q93" s="196" t="str">
        <f t="shared" ref="Q93" si="168">IF(E93&lt;=O93,"не обнаружено",IF(E93&gt;=P93,"выше диапазона",E93))</f>
        <v>не обнаружено</v>
      </c>
      <c r="R93" s="197"/>
      <c r="S93" s="194" t="s">
        <v>36</v>
      </c>
      <c r="T93" s="204" t="str">
        <f t="shared" ref="T93" si="169">IF(OR(Q93="не обнаружено",Q93="выше диапазона"),"",N93)</f>
        <v/>
      </c>
      <c r="U93" s="185"/>
      <c r="V93" s="131"/>
      <c r="W93" s="131"/>
      <c r="X93" s="121"/>
      <c r="Z93" s="121"/>
      <c r="AA93" s="121"/>
    </row>
    <row r="94" spans="1:27" s="132" customFormat="1" ht="14.25" customHeight="1">
      <c r="A94" s="187"/>
      <c r="B94" s="189"/>
      <c r="C94" s="203"/>
      <c r="D94" s="40">
        <f>'Продоскрин-Стрептомицин'!K99</f>
        <v>0</v>
      </c>
      <c r="E94" s="186"/>
      <c r="F94" s="190"/>
      <c r="G94" s="191"/>
      <c r="H94" s="191"/>
      <c r="I94" s="192"/>
      <c r="J94" s="190"/>
      <c r="K94" s="186"/>
      <c r="L94" s="192"/>
      <c r="M94" s="190"/>
      <c r="N94" s="186"/>
      <c r="O94" s="186"/>
      <c r="P94" s="193"/>
      <c r="Q94" s="198"/>
      <c r="R94" s="199"/>
      <c r="S94" s="195"/>
      <c r="T94" s="205"/>
      <c r="U94" s="185"/>
      <c r="V94" s="131"/>
      <c r="W94" s="131"/>
      <c r="X94" s="121"/>
      <c r="Z94" s="121"/>
      <c r="AA94" s="121"/>
    </row>
    <row r="95" spans="1:27" s="132" customFormat="1" ht="14.25" customHeight="1">
      <c r="A95" s="187">
        <v>36</v>
      </c>
      <c r="B95" s="189">
        <f>'Продоскрин-Стрептомицин'!B100</f>
        <v>0</v>
      </c>
      <c r="C95" s="202"/>
      <c r="D95" s="40">
        <f>'Продоскрин-Стрептомицин'!K100</f>
        <v>0</v>
      </c>
      <c r="E95" s="186">
        <f>(D95+D96)/2</f>
        <v>0</v>
      </c>
      <c r="F95" s="190">
        <f>IF($C95="Молоко, молочные смеси, мороженое",11,IF($C95="Сгущенное молоко",15,IF($C95="Масло",18,IF($C95="Сыворотка, творог, коктейли, кисломолочные продукты",16,IF($C95="Мясо, сыр",14,IF($C95="Печень, мясо кролика",13,))))))</f>
        <v>0</v>
      </c>
      <c r="G95" s="191" t="str">
        <f>IF(R95=O95,"0",IF(R95=P95,"0",(0.01*F95*E95)))</f>
        <v>0</v>
      </c>
      <c r="H95" s="191" t="str">
        <f>IF(R95=O95,"0",IF(R95=P95,"0",(ABS(D95-D96))))</f>
        <v>0</v>
      </c>
      <c r="I95" s="192" t="str">
        <f t="shared" ref="I95" si="170">IF(R95=O95," ",IF(R95=P95," ",IF(H95&lt;G95,"приемлемо","неприемлемо")))</f>
        <v xml:space="preserve"> </v>
      </c>
      <c r="J95" s="190">
        <f>IF($C95="Молоко, молочные смеси, мороженое",15,IF($C95="Сгущенное молоко",21,IF($C95="Масло",20,IF($C95="Сыворотка, творог, коктейли, кисломолочные продукты",19,IF($C95="Мясо, сыр",17,IF($C95="Печень, мясо кролика",19,))))))</f>
        <v>0</v>
      </c>
      <c r="K95" s="186" t="str">
        <f>IF(R95=O95,"0",IF(R95=P95,"0",(0.01*J95*E95)))</f>
        <v>0</v>
      </c>
      <c r="L95" s="192" t="str">
        <f>IF(R95=O95," ",IF(R95=P95," ",IF(H95&lt;K95,"приемлемо","неприемлемо")))</f>
        <v xml:space="preserve"> </v>
      </c>
      <c r="M95" s="190">
        <f>IF($C95="Молоко, молочные смеси, мороженое",16,IF($C95="Сгущенное молоко",16,IF($C95="Масло",22,IF($C95="Сыворотка, творог, коктейли, кисломолочные продукты",18,IF($C95="Мясо, сыр",20,IF($C95="Печень, мясо кролика",20,))))))</f>
        <v>0</v>
      </c>
      <c r="N95" s="186" t="str">
        <f>IF(R95=O95,"0",IF(R95=P95,"0",(0.01*M95*E95)))</f>
        <v>0</v>
      </c>
      <c r="O95" s="186">
        <f t="shared" ref="O95" si="171">IF($C95="Молоко, молочные смеси, мороженое",0.01,IF($C95="Сгущенное молоко",0.04,IF($C95="Масло",0.01,IF($C95="Сыворотка, творог, коктейли, кисломолочные продукты",0.01,IF($C95="Мясо, сыр",0.025,IF($C95="Печень, мясо кролика",0.025,))))))</f>
        <v>0</v>
      </c>
      <c r="P95" s="193">
        <f t="shared" ref="P95" si="172">IF($C95="Молоко, молочные смеси, мороженое",0.81,IF($C95="Сгущенное молоко",3.24,IF($C95="Масло",1.013,IF($C95="Сыворотка, творог, коктейли, кисломолочные продукты",0.81,IF($C95="Мясо, сыр",2.025,IF($C95="Печень, мясо кролика",2.025,))))))</f>
        <v>0</v>
      </c>
      <c r="Q95" s="196" t="str">
        <f t="shared" ref="Q95" si="173">IF(E95&lt;=O95,"не обнаружено",IF(E95&gt;=P95,"выше диапазона",E95))</f>
        <v>не обнаружено</v>
      </c>
      <c r="R95" s="197"/>
      <c r="S95" s="194" t="s">
        <v>36</v>
      </c>
      <c r="T95" s="204" t="str">
        <f t="shared" ref="T95" si="174">IF(OR(Q95="не обнаружено",Q95="выше диапазона"),"",N95)</f>
        <v/>
      </c>
      <c r="U95" s="185"/>
      <c r="V95" s="131"/>
      <c r="W95" s="131"/>
      <c r="X95" s="121"/>
      <c r="Z95" s="121"/>
      <c r="AA95" s="121"/>
    </row>
    <row r="96" spans="1:27" s="132" customFormat="1" ht="14.25" customHeight="1">
      <c r="A96" s="187"/>
      <c r="B96" s="189"/>
      <c r="C96" s="203"/>
      <c r="D96" s="40">
        <f>'Продоскрин-Стрептомицин'!K101</f>
        <v>0</v>
      </c>
      <c r="E96" s="186"/>
      <c r="F96" s="190"/>
      <c r="G96" s="191"/>
      <c r="H96" s="191"/>
      <c r="I96" s="192"/>
      <c r="J96" s="190"/>
      <c r="K96" s="186"/>
      <c r="L96" s="192"/>
      <c r="M96" s="190"/>
      <c r="N96" s="186"/>
      <c r="O96" s="186"/>
      <c r="P96" s="193"/>
      <c r="Q96" s="198"/>
      <c r="R96" s="199"/>
      <c r="S96" s="195"/>
      <c r="T96" s="205"/>
      <c r="U96" s="185"/>
      <c r="V96" s="131"/>
      <c r="W96" s="131"/>
      <c r="X96" s="121"/>
      <c r="Z96" s="121"/>
      <c r="AA96" s="121"/>
    </row>
    <row r="97" spans="1:27" s="132" customFormat="1" ht="14.25" customHeight="1">
      <c r="A97" s="187">
        <v>37</v>
      </c>
      <c r="B97" s="189">
        <f>'Продоскрин-Стрептомицин'!B102</f>
        <v>0</v>
      </c>
      <c r="C97" s="202"/>
      <c r="D97" s="40">
        <f>'Продоскрин-Стрептомицин'!K102</f>
        <v>0</v>
      </c>
      <c r="E97" s="186">
        <f>(D97+D98)/2</f>
        <v>0</v>
      </c>
      <c r="F97" s="190">
        <f>IF($C97="Молоко, молочные смеси, мороженое",11,IF($C97="Сгущенное молоко",15,IF($C97="Масло",18,IF($C97="Сыворотка, творог, коктейли, кисломолочные продукты",16,IF($C97="Мясо, сыр",14,IF($C97="Печень, мясо кролика",13,))))))</f>
        <v>0</v>
      </c>
      <c r="G97" s="191" t="str">
        <f>IF(R97=O97,"0",IF(R97=P97,"0",(0.01*F97*E97)))</f>
        <v>0</v>
      </c>
      <c r="H97" s="191" t="str">
        <f>IF(R97=O97,"0",IF(R97=P97,"0",(ABS(D97-D98))))</f>
        <v>0</v>
      </c>
      <c r="I97" s="192" t="str">
        <f t="shared" ref="I97" si="175">IF(R97=O97," ",IF(R97=P97," ",IF(H97&lt;G97,"приемлемо","неприемлемо")))</f>
        <v xml:space="preserve"> </v>
      </c>
      <c r="J97" s="190">
        <f>IF($C97="Молоко, молочные смеси, мороженое",15,IF($C97="Сгущенное молоко",21,IF($C97="Масло",20,IF($C97="Сыворотка, творог, коктейли, кисломолочные продукты",19,IF($C97="Мясо, сыр",17,IF($C97="Печень, мясо кролика",19,))))))</f>
        <v>0</v>
      </c>
      <c r="K97" s="186" t="str">
        <f>IF(R97=O97,"0",IF(R97=P97,"0",(0.01*J97*E97)))</f>
        <v>0</v>
      </c>
      <c r="L97" s="192" t="str">
        <f>IF(R97=O97," ",IF(R97=P97," ",IF(H97&lt;K97,"приемлемо","неприемлемо")))</f>
        <v xml:space="preserve"> </v>
      </c>
      <c r="M97" s="190">
        <f>IF($C97="Молоко, молочные смеси, мороженое",16,IF($C97="Сгущенное молоко",16,IF($C97="Масло",22,IF($C97="Сыворотка, творог, коктейли, кисломолочные продукты",18,IF($C97="Мясо, сыр",20,IF($C97="Печень, мясо кролика",20,))))))</f>
        <v>0</v>
      </c>
      <c r="N97" s="186" t="str">
        <f>IF(R97=O97,"0",IF(R97=P97,"0",(0.01*M97*E97)))</f>
        <v>0</v>
      </c>
      <c r="O97" s="186">
        <f t="shared" ref="O97" si="176">IF($C97="Молоко, молочные смеси, мороженое",0.01,IF($C97="Сгущенное молоко",0.04,IF($C97="Масло",0.01,IF($C97="Сыворотка, творог, коктейли, кисломолочные продукты",0.01,IF($C97="Мясо, сыр",0.025,IF($C97="Печень, мясо кролика",0.025,))))))</f>
        <v>0</v>
      </c>
      <c r="P97" s="193">
        <f t="shared" ref="P97" si="177">IF($C97="Молоко, молочные смеси, мороженое",0.81,IF($C97="Сгущенное молоко",3.24,IF($C97="Масло",1.013,IF($C97="Сыворотка, творог, коктейли, кисломолочные продукты",0.81,IF($C97="Мясо, сыр",2.025,IF($C97="Печень, мясо кролика",2.025,))))))</f>
        <v>0</v>
      </c>
      <c r="Q97" s="196" t="str">
        <f t="shared" ref="Q97" si="178">IF(E97&lt;=O97,"не обнаружено",IF(E97&gt;=P97,"выше диапазона",E97))</f>
        <v>не обнаружено</v>
      </c>
      <c r="R97" s="197"/>
      <c r="S97" s="194" t="s">
        <v>36</v>
      </c>
      <c r="T97" s="204" t="str">
        <f t="shared" ref="T97" si="179">IF(OR(Q97="не обнаружено",Q97="выше диапазона"),"",N97)</f>
        <v/>
      </c>
      <c r="U97" s="185"/>
      <c r="V97" s="131"/>
      <c r="W97" s="131"/>
      <c r="X97" s="121"/>
      <c r="Z97" s="121"/>
      <c r="AA97" s="121"/>
    </row>
    <row r="98" spans="1:27" s="132" customFormat="1" ht="14.25" customHeight="1">
      <c r="A98" s="187"/>
      <c r="B98" s="189"/>
      <c r="C98" s="203"/>
      <c r="D98" s="40">
        <f>'Продоскрин-Стрептомицин'!K103</f>
        <v>0</v>
      </c>
      <c r="E98" s="186"/>
      <c r="F98" s="190"/>
      <c r="G98" s="191"/>
      <c r="H98" s="191"/>
      <c r="I98" s="192"/>
      <c r="J98" s="190"/>
      <c r="K98" s="186"/>
      <c r="L98" s="192"/>
      <c r="M98" s="190"/>
      <c r="N98" s="186"/>
      <c r="O98" s="186"/>
      <c r="P98" s="193"/>
      <c r="Q98" s="198"/>
      <c r="R98" s="199"/>
      <c r="S98" s="195"/>
      <c r="T98" s="205"/>
      <c r="U98" s="185"/>
      <c r="V98" s="131"/>
      <c r="W98" s="131"/>
      <c r="X98" s="121"/>
      <c r="Z98" s="121"/>
      <c r="AA98" s="121"/>
    </row>
    <row r="99" spans="1:27" s="132" customFormat="1" ht="14.25" customHeight="1">
      <c r="A99" s="187">
        <v>38</v>
      </c>
      <c r="B99" s="189">
        <f>'Продоскрин-Стрептомицин'!B104</f>
        <v>0</v>
      </c>
      <c r="C99" s="202"/>
      <c r="D99" s="40">
        <f>'Продоскрин-Стрептомицин'!K104</f>
        <v>0</v>
      </c>
      <c r="E99" s="186">
        <f>(D99+D100)/2</f>
        <v>0</v>
      </c>
      <c r="F99" s="190">
        <f>IF($C99="Молоко, молочные смеси, мороженое",11,IF($C99="Сгущенное молоко",15,IF($C99="Масло",18,IF($C99="Сыворотка, творог, коктейли, кисломолочные продукты",16,IF($C99="Мясо, сыр",14,IF($C99="Печень, мясо кролика",13,))))))</f>
        <v>0</v>
      </c>
      <c r="G99" s="191" t="str">
        <f>IF(R99=O99,"0",IF(R99=P99,"0",(0.01*F99*E99)))</f>
        <v>0</v>
      </c>
      <c r="H99" s="191" t="str">
        <f>IF(R99=O99,"0",IF(R99=P99,"0",(ABS(D99-D100))))</f>
        <v>0</v>
      </c>
      <c r="I99" s="192" t="str">
        <f t="shared" ref="I99" si="180">IF(R99=O99," ",IF(R99=P99," ",IF(H99&lt;G99,"приемлемо","неприемлемо")))</f>
        <v xml:space="preserve"> </v>
      </c>
      <c r="J99" s="190">
        <f>IF($C99="Молоко, молочные смеси, мороженое",15,IF($C99="Сгущенное молоко",21,IF($C99="Масло",20,IF($C99="Сыворотка, творог, коктейли, кисломолочные продукты",19,IF($C99="Мясо, сыр",17,IF($C99="Печень, мясо кролика",19,))))))</f>
        <v>0</v>
      </c>
      <c r="K99" s="186" t="str">
        <f>IF(R99=O99,"0",IF(R99=P99,"0",(0.01*J99*E99)))</f>
        <v>0</v>
      </c>
      <c r="L99" s="192" t="str">
        <f>IF(R99=O99," ",IF(R99=P99," ",IF(H99&lt;K99,"приемлемо","неприемлемо")))</f>
        <v xml:space="preserve"> </v>
      </c>
      <c r="M99" s="190">
        <f>IF($C99="Молоко, молочные смеси, мороженое",16,IF($C99="Сгущенное молоко",16,IF($C99="Масло",22,IF($C99="Сыворотка, творог, коктейли, кисломолочные продукты",18,IF($C99="Мясо, сыр",20,IF($C99="Печень, мясо кролика",20,))))))</f>
        <v>0</v>
      </c>
      <c r="N99" s="186" t="str">
        <f>IF(R99=O99,"0",IF(R99=P99,"0",(0.01*M99*E99)))</f>
        <v>0</v>
      </c>
      <c r="O99" s="186">
        <f t="shared" ref="O99" si="181">IF($C99="Молоко, молочные смеси, мороженое",0.01,IF($C99="Сгущенное молоко",0.04,IF($C99="Масло",0.01,IF($C99="Сыворотка, творог, коктейли, кисломолочные продукты",0.01,IF($C99="Мясо, сыр",0.025,IF($C99="Печень, мясо кролика",0.025,))))))</f>
        <v>0</v>
      </c>
      <c r="P99" s="193">
        <f t="shared" ref="P99" si="182">IF($C99="Молоко, молочные смеси, мороженое",0.81,IF($C99="Сгущенное молоко",3.24,IF($C99="Масло",1.013,IF($C99="Сыворотка, творог, коктейли, кисломолочные продукты",0.81,IF($C99="Мясо, сыр",2.025,IF($C99="Печень, мясо кролика",2.025,))))))</f>
        <v>0</v>
      </c>
      <c r="Q99" s="196" t="str">
        <f t="shared" ref="Q99" si="183">IF(E99&lt;=O99,"не обнаружено",IF(E99&gt;=P99,"выше диапазона",E99))</f>
        <v>не обнаружено</v>
      </c>
      <c r="R99" s="197"/>
      <c r="S99" s="194" t="s">
        <v>36</v>
      </c>
      <c r="T99" s="204" t="str">
        <f t="shared" ref="T99" si="184">IF(OR(Q99="не обнаружено",Q99="выше диапазона"),"",N99)</f>
        <v/>
      </c>
      <c r="U99" s="185"/>
      <c r="V99" s="131"/>
      <c r="W99" s="131"/>
      <c r="X99" s="121"/>
      <c r="Z99" s="121"/>
      <c r="AA99" s="121"/>
    </row>
    <row r="100" spans="1:27" s="132" customFormat="1" ht="14.25" customHeight="1">
      <c r="A100" s="187"/>
      <c r="B100" s="189"/>
      <c r="C100" s="203"/>
      <c r="D100" s="40">
        <f>'Продоскрин-Стрептомицин'!K105</f>
        <v>0</v>
      </c>
      <c r="E100" s="186"/>
      <c r="F100" s="190"/>
      <c r="G100" s="191"/>
      <c r="H100" s="191"/>
      <c r="I100" s="192"/>
      <c r="J100" s="190"/>
      <c r="K100" s="186"/>
      <c r="L100" s="192"/>
      <c r="M100" s="190"/>
      <c r="N100" s="186"/>
      <c r="O100" s="186"/>
      <c r="P100" s="193"/>
      <c r="Q100" s="198"/>
      <c r="R100" s="199"/>
      <c r="S100" s="195"/>
      <c r="T100" s="205"/>
      <c r="U100" s="185"/>
      <c r="V100" s="131"/>
      <c r="W100" s="131"/>
      <c r="X100" s="121"/>
      <c r="Z100" s="121"/>
      <c r="AA100" s="121"/>
    </row>
    <row r="101" spans="1:27" s="132" customFormat="1" ht="14.25" customHeight="1">
      <c r="A101" s="187">
        <v>39</v>
      </c>
      <c r="B101" s="189">
        <f>'Продоскрин-Стрептомицин'!B106</f>
        <v>0</v>
      </c>
      <c r="C101" s="202"/>
      <c r="D101" s="40">
        <f>'Продоскрин-Стрептомицин'!K106</f>
        <v>0</v>
      </c>
      <c r="E101" s="186">
        <f>(D101+D102)/2</f>
        <v>0</v>
      </c>
      <c r="F101" s="190">
        <f>IF($C101="Молоко, молочные смеси, мороженое",11,IF($C101="Сгущенное молоко",15,IF($C101="Масло",18,IF($C101="Сыворотка, творог, коктейли, кисломолочные продукты",16,IF($C101="Мясо, сыр",14,IF($C101="Печень, мясо кролика",13,))))))</f>
        <v>0</v>
      </c>
      <c r="G101" s="191" t="str">
        <f>IF(R101=O101,"0",IF(R101=P101,"0",(0.01*F101*E101)))</f>
        <v>0</v>
      </c>
      <c r="H101" s="191" t="str">
        <f>IF(R101=O101,"0",IF(R101=P101,"0",(ABS(D101-D102))))</f>
        <v>0</v>
      </c>
      <c r="I101" s="192" t="str">
        <f t="shared" ref="I101" si="185">IF(R101=O101," ",IF(R101=P101," ",IF(H101&lt;G101,"приемлемо","неприемлемо")))</f>
        <v xml:space="preserve"> </v>
      </c>
      <c r="J101" s="190">
        <f>IF($C101="Молоко, молочные смеси, мороженое",15,IF($C101="Сгущенное молоко",21,IF($C101="Масло",20,IF($C101="Сыворотка, творог, коктейли, кисломолочные продукты",19,IF($C101="Мясо, сыр",17,IF($C101="Печень, мясо кролика",19,))))))</f>
        <v>0</v>
      </c>
      <c r="K101" s="186" t="str">
        <f>IF(R101=O101,"0",IF(R101=P101,"0",(0.01*J101*E101)))</f>
        <v>0</v>
      </c>
      <c r="L101" s="192" t="str">
        <f>IF(R101=O101," ",IF(R101=P101," ",IF(H101&lt;K101,"приемлемо","неприемлемо")))</f>
        <v xml:space="preserve"> </v>
      </c>
      <c r="M101" s="190">
        <f>IF($C101="Молоко, молочные смеси, мороженое",16,IF($C101="Сгущенное молоко",16,IF($C101="Масло",22,IF($C101="Сыворотка, творог, коктейли, кисломолочные продукты",18,IF($C101="Мясо, сыр",20,IF($C101="Печень, мясо кролика",20,))))))</f>
        <v>0</v>
      </c>
      <c r="N101" s="186" t="str">
        <f>IF(R101=O101,"0",IF(R101=P101,"0",(0.01*M101*E101)))</f>
        <v>0</v>
      </c>
      <c r="O101" s="186">
        <f t="shared" ref="O101" si="186">IF($C101="Молоко, молочные смеси, мороженое",0.01,IF($C101="Сгущенное молоко",0.04,IF($C101="Масло",0.01,IF($C101="Сыворотка, творог, коктейли, кисломолочные продукты",0.01,IF($C101="Мясо, сыр",0.025,IF($C101="Печень, мясо кролика",0.025,))))))</f>
        <v>0</v>
      </c>
      <c r="P101" s="193">
        <f t="shared" ref="P101" si="187">IF($C101="Молоко, молочные смеси, мороженое",0.81,IF($C101="Сгущенное молоко",3.24,IF($C101="Масло",1.013,IF($C101="Сыворотка, творог, коктейли, кисломолочные продукты",0.81,IF($C101="Мясо, сыр",2.025,IF($C101="Печень, мясо кролика",2.025,))))))</f>
        <v>0</v>
      </c>
      <c r="Q101" s="196" t="str">
        <f t="shared" ref="Q101" si="188">IF(E101&lt;=O101,"не обнаружено",IF(E101&gt;=P101,"выше диапазона",E101))</f>
        <v>не обнаружено</v>
      </c>
      <c r="R101" s="197"/>
      <c r="S101" s="194" t="s">
        <v>36</v>
      </c>
      <c r="T101" s="204" t="str">
        <f t="shared" ref="T101" si="189">IF(OR(Q101="не обнаружено",Q101="выше диапазона"),"",N101)</f>
        <v/>
      </c>
      <c r="U101" s="185"/>
      <c r="V101" s="131"/>
      <c r="W101" s="131"/>
      <c r="X101" s="121"/>
      <c r="Z101" s="121"/>
      <c r="AA101" s="121"/>
    </row>
    <row r="102" spans="1:27" s="132" customFormat="1" ht="14.25" customHeight="1">
      <c r="A102" s="187"/>
      <c r="B102" s="189"/>
      <c r="C102" s="203"/>
      <c r="D102" s="40">
        <f>'Продоскрин-Стрептомицин'!K107</f>
        <v>0</v>
      </c>
      <c r="E102" s="186"/>
      <c r="F102" s="190"/>
      <c r="G102" s="191"/>
      <c r="H102" s="191"/>
      <c r="I102" s="192"/>
      <c r="J102" s="190"/>
      <c r="K102" s="186"/>
      <c r="L102" s="192"/>
      <c r="M102" s="190"/>
      <c r="N102" s="186"/>
      <c r="O102" s="186"/>
      <c r="P102" s="193"/>
      <c r="Q102" s="198"/>
      <c r="R102" s="199"/>
      <c r="S102" s="195"/>
      <c r="T102" s="205"/>
      <c r="U102" s="185"/>
      <c r="V102" s="131"/>
      <c r="W102" s="131"/>
      <c r="X102" s="121"/>
      <c r="Z102" s="121"/>
      <c r="AA102" s="121"/>
    </row>
    <row r="103" spans="1:27" s="132" customFormat="1" ht="14.25" customHeight="1">
      <c r="A103" s="187">
        <v>40</v>
      </c>
      <c r="B103" s="189">
        <f>'Продоскрин-Стрептомицин'!B108</f>
        <v>0</v>
      </c>
      <c r="C103" s="202"/>
      <c r="D103" s="40">
        <f>'Продоскрин-Стрептомицин'!K108</f>
        <v>0</v>
      </c>
      <c r="E103" s="186">
        <f>(D103+D104)/2</f>
        <v>0</v>
      </c>
      <c r="F103" s="190">
        <f>IF($C103="Молоко, молочные смеси, мороженое",11,IF($C103="Сгущенное молоко",15,IF($C103="Масло",18,IF($C103="Сыворотка, творог, коктейли, кисломолочные продукты",16,IF($C103="Мясо, сыр",14,IF($C103="Печень, мясо кролика",13,))))))</f>
        <v>0</v>
      </c>
      <c r="G103" s="191" t="str">
        <f>IF(R103=O103,"0",IF(R103=P103,"0",(0.01*F103*E103)))</f>
        <v>0</v>
      </c>
      <c r="H103" s="191" t="str">
        <f>IF(R103=O103,"0",IF(R103=P103,"0",(ABS(D103-D104))))</f>
        <v>0</v>
      </c>
      <c r="I103" s="192" t="str">
        <f t="shared" ref="I103" si="190">IF(R103=O103," ",IF(R103=P103," ",IF(H103&lt;G103,"приемлемо","неприемлемо")))</f>
        <v xml:space="preserve"> </v>
      </c>
      <c r="J103" s="190">
        <f>IF($C103="Молоко, молочные смеси, мороженое",15,IF($C103="Сгущенное молоко",21,IF($C103="Масло",20,IF($C103="Сыворотка, творог, коктейли, кисломолочные продукты",19,IF($C103="Мясо, сыр",17,IF($C103="Печень, мясо кролика",19,))))))</f>
        <v>0</v>
      </c>
      <c r="K103" s="186" t="str">
        <f>IF(R103=O103,"0",IF(R103=P103,"0",(0.01*J103*E103)))</f>
        <v>0</v>
      </c>
      <c r="L103" s="192" t="str">
        <f>IF(R103=O103," ",IF(R103=P103," ",IF(H103&lt;K103,"приемлемо","неприемлемо")))</f>
        <v xml:space="preserve"> </v>
      </c>
      <c r="M103" s="190">
        <f>IF($C103="Молоко, молочные смеси, мороженое",16,IF($C103="Сгущенное молоко",16,IF($C103="Масло",22,IF($C103="Сыворотка, творог, коктейли, кисломолочные продукты",18,IF($C103="Мясо, сыр",20,IF($C103="Печень, мясо кролика",20,))))))</f>
        <v>0</v>
      </c>
      <c r="N103" s="186" t="str">
        <f>IF(R103=O103,"0",IF(R103=P103,"0",(0.01*M103*E103)))</f>
        <v>0</v>
      </c>
      <c r="O103" s="186">
        <f t="shared" ref="O103" si="191">IF($C103="Молоко, молочные смеси, мороженое",0.01,IF($C103="Сгущенное молоко",0.04,IF($C103="Масло",0.01,IF($C103="Сыворотка, творог, коктейли, кисломолочные продукты",0.01,IF($C103="Мясо, сыр",0.025,IF($C103="Печень, мясо кролика",0.025,))))))</f>
        <v>0</v>
      </c>
      <c r="P103" s="193">
        <f t="shared" ref="P103" si="192">IF($C103="Молоко, молочные смеси, мороженое",0.81,IF($C103="Сгущенное молоко",3.24,IF($C103="Масло",1.013,IF($C103="Сыворотка, творог, коктейли, кисломолочные продукты",0.81,IF($C103="Мясо, сыр",2.025,IF($C103="Печень, мясо кролика",2.025,))))))</f>
        <v>0</v>
      </c>
      <c r="Q103" s="196" t="str">
        <f t="shared" ref="Q103" si="193">IF(E103&lt;=O103,"не обнаружено",IF(E103&gt;=P103,"выше диапазона",E103))</f>
        <v>не обнаружено</v>
      </c>
      <c r="R103" s="197"/>
      <c r="S103" s="194" t="s">
        <v>36</v>
      </c>
      <c r="T103" s="204" t="str">
        <f t="shared" ref="T103" si="194">IF(OR(Q103="не обнаружено",Q103="выше диапазона"),"",N103)</f>
        <v/>
      </c>
      <c r="U103" s="185"/>
      <c r="V103" s="131"/>
      <c r="W103" s="131"/>
      <c r="X103" s="121"/>
      <c r="Z103" s="121"/>
      <c r="AA103" s="121"/>
    </row>
    <row r="104" spans="1:27" s="132" customFormat="1" ht="14.25" customHeight="1">
      <c r="A104" s="187"/>
      <c r="B104" s="189"/>
      <c r="C104" s="203"/>
      <c r="D104" s="40">
        <f>'Продоскрин-Стрептомицин'!K109</f>
        <v>0</v>
      </c>
      <c r="E104" s="186"/>
      <c r="F104" s="190"/>
      <c r="G104" s="191"/>
      <c r="H104" s="191"/>
      <c r="I104" s="192"/>
      <c r="J104" s="190"/>
      <c r="K104" s="186"/>
      <c r="L104" s="192"/>
      <c r="M104" s="190"/>
      <c r="N104" s="186"/>
      <c r="O104" s="186"/>
      <c r="P104" s="193"/>
      <c r="Q104" s="198"/>
      <c r="R104" s="199"/>
      <c r="S104" s="195"/>
      <c r="T104" s="205"/>
      <c r="U104" s="185"/>
      <c r="V104" s="131"/>
      <c r="W104" s="131"/>
      <c r="X104" s="121"/>
      <c r="Z104" s="121"/>
      <c r="AA104" s="121"/>
    </row>
    <row r="105" spans="1:27" s="132" customFormat="1" ht="14.25" customHeight="1">
      <c r="A105" s="187">
        <v>41</v>
      </c>
      <c r="B105" s="189">
        <f>'Продоскрин-Стрептомицин'!B110</f>
        <v>0</v>
      </c>
      <c r="C105" s="202"/>
      <c r="D105" s="40">
        <f>'Продоскрин-Стрептомицин'!K110</f>
        <v>0</v>
      </c>
      <c r="E105" s="186">
        <f>(D105+D106)/2</f>
        <v>0</v>
      </c>
      <c r="F105" s="190">
        <f>IF($C105="Молоко, молочные смеси, мороженое",11,IF($C105="Сгущенное молоко",15,IF($C105="Масло",18,IF($C105="Сыворотка, творог, коктейли, кисломолочные продукты",16,IF($C105="Мясо, сыр",14,IF($C105="Печень, мясо кролика",13,))))))</f>
        <v>0</v>
      </c>
      <c r="G105" s="191" t="str">
        <f>IF(R105=O105,"0",IF(R105=P105,"0",(0.01*F105*E105)))</f>
        <v>0</v>
      </c>
      <c r="H105" s="191" t="str">
        <f>IF(R105=O105,"0",IF(R105=P105,"0",(ABS(D105-D106))))</f>
        <v>0</v>
      </c>
      <c r="I105" s="192" t="str">
        <f t="shared" ref="I105" si="195">IF(R105=O105," ",IF(R105=P105," ",IF(H105&lt;G105,"приемлемо","неприемлемо")))</f>
        <v xml:space="preserve"> </v>
      </c>
      <c r="J105" s="190">
        <f>IF($C105="Молоко, молочные смеси, мороженое",15,IF($C105="Сгущенное молоко",21,IF($C105="Масло",20,IF($C105="Сыворотка, творог, коктейли, кисломолочные продукты",19,IF($C105="Мясо, сыр",17,IF($C105="Печень, мясо кролика",19,))))))</f>
        <v>0</v>
      </c>
      <c r="K105" s="186" t="str">
        <f>IF(R105=O105,"0",IF(R105=P105,"0",(0.01*J105*E105)))</f>
        <v>0</v>
      </c>
      <c r="L105" s="192" t="str">
        <f>IF(R105=O105," ",IF(R105=P105," ",IF(H105&lt;K105,"приемлемо","неприемлемо")))</f>
        <v xml:space="preserve"> </v>
      </c>
      <c r="M105" s="190">
        <f>IF($C105="Молоко, молочные смеси, мороженое",16,IF($C105="Сгущенное молоко",16,IF($C105="Масло",22,IF($C105="Сыворотка, творог, коктейли, кисломолочные продукты",18,IF($C105="Мясо, сыр",20,IF($C105="Печень, мясо кролика",20,))))))</f>
        <v>0</v>
      </c>
      <c r="N105" s="186" t="str">
        <f>IF(R105=O105,"0",IF(R105=P105,"0",(0.01*M105*E105)))</f>
        <v>0</v>
      </c>
      <c r="O105" s="186">
        <f t="shared" ref="O105" si="196">IF($C105="Молоко, молочные смеси, мороженое",0.01,IF($C105="Сгущенное молоко",0.04,IF($C105="Масло",0.01,IF($C105="Сыворотка, творог, коктейли, кисломолочные продукты",0.01,IF($C105="Мясо, сыр",0.025,IF($C105="Печень, мясо кролика",0.025,))))))</f>
        <v>0</v>
      </c>
      <c r="P105" s="193">
        <f t="shared" ref="P105" si="197">IF($C105="Молоко, молочные смеси, мороженое",0.81,IF($C105="Сгущенное молоко",3.24,IF($C105="Масло",1.013,IF($C105="Сыворотка, творог, коктейли, кисломолочные продукты",0.81,IF($C105="Мясо, сыр",2.025,IF($C105="Печень, мясо кролика",2.025,))))))</f>
        <v>0</v>
      </c>
      <c r="Q105" s="196" t="str">
        <f t="shared" ref="Q105" si="198">IF(E105&lt;=O105,"не обнаружено",IF(E105&gt;=P105,"выше диапазона",E105))</f>
        <v>не обнаружено</v>
      </c>
      <c r="R105" s="197"/>
      <c r="S105" s="194" t="s">
        <v>36</v>
      </c>
      <c r="T105" s="204" t="str">
        <f t="shared" ref="T105" si="199">IF(OR(Q105="не обнаружено",Q105="выше диапазона"),"",N105)</f>
        <v/>
      </c>
      <c r="U105" s="185"/>
      <c r="V105" s="131"/>
      <c r="W105" s="131"/>
      <c r="X105" s="121"/>
      <c r="Z105" s="121"/>
      <c r="AA105" s="121"/>
    </row>
    <row r="106" spans="1:27" s="132" customFormat="1" ht="14.25" customHeight="1">
      <c r="A106" s="187"/>
      <c r="B106" s="189"/>
      <c r="C106" s="203"/>
      <c r="D106" s="40">
        <f>'Продоскрин-Стрептомицин'!K111</f>
        <v>0</v>
      </c>
      <c r="E106" s="186"/>
      <c r="F106" s="190"/>
      <c r="G106" s="191"/>
      <c r="H106" s="191"/>
      <c r="I106" s="192"/>
      <c r="J106" s="190"/>
      <c r="K106" s="186"/>
      <c r="L106" s="192"/>
      <c r="M106" s="190"/>
      <c r="N106" s="186"/>
      <c r="O106" s="186"/>
      <c r="P106" s="193"/>
      <c r="Q106" s="198"/>
      <c r="R106" s="199"/>
      <c r="S106" s="195"/>
      <c r="T106" s="205"/>
      <c r="U106" s="185"/>
      <c r="V106" s="131"/>
      <c r="W106" s="131"/>
      <c r="X106" s="121"/>
      <c r="Z106" s="121"/>
      <c r="AA106" s="121"/>
    </row>
    <row r="107" spans="1:27" s="132" customFormat="1" ht="14.25" customHeight="1">
      <c r="A107" s="187">
        <v>42</v>
      </c>
      <c r="B107" s="189">
        <f>'Продоскрин-Стрептомицин'!B112</f>
        <v>0</v>
      </c>
      <c r="C107" s="202"/>
      <c r="D107" s="40">
        <f>'Продоскрин-Стрептомицин'!K112</f>
        <v>0</v>
      </c>
      <c r="E107" s="186">
        <f>(D107+D108)/2</f>
        <v>0</v>
      </c>
      <c r="F107" s="190">
        <f>IF($C107="Молоко, молочные смеси, мороженое",11,IF($C107="Сгущенное молоко",15,IF($C107="Масло",18,IF($C107="Сыворотка, творог, коктейли, кисломолочные продукты",16,IF($C107="Мясо, сыр",14,IF($C107="Печень, мясо кролика",13,))))))</f>
        <v>0</v>
      </c>
      <c r="G107" s="191" t="str">
        <f>IF(R107=O107,"0",IF(R107=P107,"0",(0.01*F107*E107)))</f>
        <v>0</v>
      </c>
      <c r="H107" s="191" t="str">
        <f>IF(R107=O107,"0",IF(R107=P107,"0",(ABS(D107-D108))))</f>
        <v>0</v>
      </c>
      <c r="I107" s="192" t="str">
        <f t="shared" ref="I107" si="200">IF(R107=O107," ",IF(R107=P107," ",IF(H107&lt;G107,"приемлемо","неприемлемо")))</f>
        <v xml:space="preserve"> </v>
      </c>
      <c r="J107" s="190">
        <f>IF($C107="Молоко, молочные смеси, мороженое",15,IF($C107="Сгущенное молоко",21,IF($C107="Масло",20,IF($C107="Сыворотка, творог, коктейли, кисломолочные продукты",19,IF($C107="Мясо, сыр",17,IF($C107="Печень, мясо кролика",19,))))))</f>
        <v>0</v>
      </c>
      <c r="K107" s="186" t="str">
        <f>IF(R107=O107,"0",IF(R107=P107,"0",(0.01*J107*E107)))</f>
        <v>0</v>
      </c>
      <c r="L107" s="192" t="str">
        <f>IF(R107=O107," ",IF(R107=P107," ",IF(H107&lt;K107,"приемлемо","неприемлемо")))</f>
        <v xml:space="preserve"> </v>
      </c>
      <c r="M107" s="190">
        <f>IF($C107="Молоко, молочные смеси, мороженое",16,IF($C107="Сгущенное молоко",16,IF($C107="Масло",22,IF($C107="Сыворотка, творог, коктейли, кисломолочные продукты",18,IF($C107="Мясо, сыр",20,IF($C107="Печень, мясо кролика",20,))))))</f>
        <v>0</v>
      </c>
      <c r="N107" s="186" t="str">
        <f>IF(R107=O107,"0",IF(R107=P107,"0",(0.01*M107*E107)))</f>
        <v>0</v>
      </c>
      <c r="O107" s="186">
        <f t="shared" ref="O107" si="201">IF($C107="Молоко, молочные смеси, мороженое",0.01,IF($C107="Сгущенное молоко",0.04,IF($C107="Масло",0.01,IF($C107="Сыворотка, творог, коктейли, кисломолочные продукты",0.01,IF($C107="Мясо, сыр",0.025,IF($C107="Печень, мясо кролика",0.025,))))))</f>
        <v>0</v>
      </c>
      <c r="P107" s="193">
        <f t="shared" ref="P107" si="202">IF($C107="Молоко, молочные смеси, мороженое",0.81,IF($C107="Сгущенное молоко",3.24,IF($C107="Масло",1.013,IF($C107="Сыворотка, творог, коктейли, кисломолочные продукты",0.81,IF($C107="Мясо, сыр",2.025,IF($C107="Печень, мясо кролика",2.025,))))))</f>
        <v>0</v>
      </c>
      <c r="Q107" s="196" t="str">
        <f t="shared" ref="Q107" si="203">IF(E107&lt;=O107,"не обнаружено",IF(E107&gt;=P107,"выше диапазона",E107))</f>
        <v>не обнаружено</v>
      </c>
      <c r="R107" s="197"/>
      <c r="S107" s="194" t="s">
        <v>36</v>
      </c>
      <c r="T107" s="204" t="str">
        <f t="shared" ref="T107" si="204">IF(OR(Q107="не обнаружено",Q107="выше диапазона"),"",N107)</f>
        <v/>
      </c>
      <c r="U107" s="185"/>
      <c r="V107" s="131"/>
      <c r="W107" s="131"/>
      <c r="X107" s="121"/>
      <c r="Z107" s="121"/>
      <c r="AA107" s="121"/>
    </row>
    <row r="108" spans="1:27" s="132" customFormat="1" ht="14.25" customHeight="1">
      <c r="A108" s="187"/>
      <c r="B108" s="189"/>
      <c r="C108" s="203"/>
      <c r="D108" s="40">
        <f>'Продоскрин-Стрептомицин'!K113</f>
        <v>0</v>
      </c>
      <c r="E108" s="186"/>
      <c r="F108" s="190"/>
      <c r="G108" s="191"/>
      <c r="H108" s="191"/>
      <c r="I108" s="192"/>
      <c r="J108" s="190"/>
      <c r="K108" s="186"/>
      <c r="L108" s="192"/>
      <c r="M108" s="190"/>
      <c r="N108" s="186"/>
      <c r="O108" s="186"/>
      <c r="P108" s="193"/>
      <c r="Q108" s="198"/>
      <c r="R108" s="199"/>
      <c r="S108" s="195"/>
      <c r="T108" s="205"/>
      <c r="U108" s="185"/>
      <c r="V108" s="131"/>
      <c r="W108" s="131"/>
      <c r="X108" s="121"/>
      <c r="Z108" s="121"/>
      <c r="AA108" s="121"/>
    </row>
    <row r="109" spans="1:27" s="142" customFormat="1" ht="14.25" customHeight="1">
      <c r="A109" s="133"/>
      <c r="B109" s="134"/>
      <c r="C109" s="135"/>
      <c r="D109" s="136"/>
      <c r="E109" s="137"/>
      <c r="F109" s="138"/>
      <c r="G109" s="139"/>
      <c r="H109" s="139"/>
      <c r="I109" s="133"/>
      <c r="J109" s="138"/>
      <c r="K109" s="140"/>
      <c r="L109" s="133"/>
      <c r="M109" s="138"/>
      <c r="N109" s="140"/>
      <c r="O109" s="138"/>
      <c r="P109" s="138"/>
      <c r="Q109" s="216"/>
      <c r="R109" s="216"/>
      <c r="S109" s="133"/>
      <c r="T109" s="140"/>
      <c r="U109" s="141"/>
      <c r="X109" s="120"/>
      <c r="Z109" s="120"/>
      <c r="AA109" s="120"/>
    </row>
    <row r="110" spans="1:27" s="142" customFormat="1" ht="14.25" customHeight="1">
      <c r="A110" s="215"/>
      <c r="B110" s="218"/>
      <c r="C110" s="219"/>
      <c r="D110" s="136"/>
      <c r="E110" s="212"/>
      <c r="F110" s="213"/>
      <c r="G110" s="214"/>
      <c r="H110" s="214"/>
      <c r="I110" s="215"/>
      <c r="J110" s="213"/>
      <c r="K110" s="216"/>
      <c r="L110" s="215"/>
      <c r="M110" s="213"/>
      <c r="N110" s="216"/>
      <c r="O110" s="213"/>
      <c r="P110" s="213"/>
      <c r="Q110" s="216"/>
      <c r="R110" s="216"/>
      <c r="S110" s="215"/>
      <c r="T110" s="216"/>
      <c r="U110" s="217"/>
      <c r="X110" s="120"/>
      <c r="Z110" s="120"/>
      <c r="AA110" s="120"/>
    </row>
    <row r="111" spans="1:27" s="142" customFormat="1" ht="14.25" customHeight="1">
      <c r="A111" s="215"/>
      <c r="B111" s="218"/>
      <c r="C111" s="219"/>
      <c r="D111" s="136"/>
      <c r="E111" s="212"/>
      <c r="F111" s="213"/>
      <c r="G111" s="214"/>
      <c r="H111" s="214"/>
      <c r="I111" s="215"/>
      <c r="J111" s="213"/>
      <c r="K111" s="216"/>
      <c r="L111" s="215"/>
      <c r="M111" s="213"/>
      <c r="N111" s="216"/>
      <c r="O111" s="213"/>
      <c r="P111" s="213"/>
      <c r="Q111" s="216"/>
      <c r="R111" s="216"/>
      <c r="S111" s="215"/>
      <c r="T111" s="216"/>
      <c r="U111" s="217"/>
      <c r="X111" s="120"/>
      <c r="Z111" s="120"/>
      <c r="AA111" s="120"/>
    </row>
    <row r="112" spans="1:27" s="142" customFormat="1" ht="14.25" customHeight="1">
      <c r="A112" s="215"/>
      <c r="B112" s="218"/>
      <c r="C112" s="219"/>
      <c r="D112" s="136"/>
      <c r="E112" s="212"/>
      <c r="F112" s="213"/>
      <c r="G112" s="214"/>
      <c r="H112" s="214"/>
      <c r="I112" s="215"/>
      <c r="J112" s="213"/>
      <c r="K112" s="216"/>
      <c r="L112" s="215"/>
      <c r="M112" s="213"/>
      <c r="N112" s="216"/>
      <c r="O112" s="213"/>
      <c r="P112" s="213"/>
      <c r="Q112" s="216"/>
      <c r="R112" s="216"/>
      <c r="S112" s="215"/>
      <c r="T112" s="216"/>
      <c r="U112" s="217"/>
      <c r="X112" s="120"/>
      <c r="Z112" s="120"/>
      <c r="AA112" s="120"/>
    </row>
    <row r="113" spans="1:27" s="142" customFormat="1" ht="14.25" customHeight="1">
      <c r="A113" s="215"/>
      <c r="B113" s="218"/>
      <c r="C113" s="219"/>
      <c r="D113" s="136"/>
      <c r="E113" s="212"/>
      <c r="F113" s="213"/>
      <c r="G113" s="214"/>
      <c r="H113" s="214"/>
      <c r="I113" s="215"/>
      <c r="J113" s="213"/>
      <c r="K113" s="216"/>
      <c r="L113" s="215"/>
      <c r="M113" s="213"/>
      <c r="N113" s="216"/>
      <c r="O113" s="213"/>
      <c r="P113" s="213"/>
      <c r="Q113" s="216"/>
      <c r="R113" s="216"/>
      <c r="S113" s="215"/>
      <c r="T113" s="216"/>
      <c r="U113" s="217"/>
      <c r="X113" s="120"/>
      <c r="Z113" s="120"/>
      <c r="AA113" s="120"/>
    </row>
    <row r="114" spans="1:27" s="142" customFormat="1" ht="14.25" customHeight="1">
      <c r="A114" s="215"/>
      <c r="B114" s="218"/>
      <c r="C114" s="219"/>
      <c r="D114" s="136"/>
      <c r="E114" s="212"/>
      <c r="F114" s="213"/>
      <c r="G114" s="214"/>
      <c r="H114" s="214"/>
      <c r="I114" s="215"/>
      <c r="J114" s="213"/>
      <c r="K114" s="216"/>
      <c r="L114" s="215"/>
      <c r="M114" s="213"/>
      <c r="N114" s="216"/>
      <c r="O114" s="213"/>
      <c r="P114" s="213"/>
      <c r="Q114" s="216"/>
      <c r="R114" s="216"/>
      <c r="S114" s="215"/>
      <c r="T114" s="216"/>
      <c r="U114" s="217"/>
      <c r="X114" s="120"/>
      <c r="Z114" s="120"/>
      <c r="AA114" s="120"/>
    </row>
    <row r="115" spans="1:27" s="142" customFormat="1" ht="14.25" customHeight="1">
      <c r="A115" s="215"/>
      <c r="B115" s="218"/>
      <c r="C115" s="219"/>
      <c r="D115" s="136"/>
      <c r="E115" s="212"/>
      <c r="F115" s="213"/>
      <c r="G115" s="214"/>
      <c r="H115" s="214"/>
      <c r="I115" s="215"/>
      <c r="J115" s="213"/>
      <c r="K115" s="216"/>
      <c r="L115" s="215"/>
      <c r="M115" s="213"/>
      <c r="N115" s="216"/>
      <c r="O115" s="213"/>
      <c r="P115" s="213"/>
      <c r="Q115" s="216"/>
      <c r="R115" s="216"/>
      <c r="S115" s="215"/>
      <c r="T115" s="216"/>
      <c r="U115" s="217"/>
      <c r="X115" s="120"/>
      <c r="Z115" s="120"/>
      <c r="AA115" s="120"/>
    </row>
    <row r="116" spans="1:27" s="142" customFormat="1" ht="14.25" customHeight="1">
      <c r="A116" s="215"/>
      <c r="B116" s="218"/>
      <c r="C116" s="219"/>
      <c r="D116" s="136"/>
      <c r="E116" s="212"/>
      <c r="F116" s="213"/>
      <c r="G116" s="214"/>
      <c r="H116" s="214"/>
      <c r="I116" s="215"/>
      <c r="J116" s="213"/>
      <c r="K116" s="216"/>
      <c r="L116" s="215"/>
      <c r="M116" s="213"/>
      <c r="N116" s="216"/>
      <c r="O116" s="213"/>
      <c r="P116" s="213"/>
      <c r="Q116" s="216"/>
      <c r="R116" s="216"/>
      <c r="S116" s="215"/>
      <c r="T116" s="216"/>
      <c r="U116" s="217"/>
      <c r="X116" s="120"/>
      <c r="Z116" s="120"/>
      <c r="AA116" s="120"/>
    </row>
    <row r="117" spans="1:27" s="142" customFormat="1" ht="14.25" customHeight="1">
      <c r="A117" s="215"/>
      <c r="B117" s="218"/>
      <c r="C117" s="219"/>
      <c r="D117" s="136"/>
      <c r="E117" s="212"/>
      <c r="F117" s="213"/>
      <c r="G117" s="214"/>
      <c r="H117" s="214"/>
      <c r="I117" s="215"/>
      <c r="J117" s="213"/>
      <c r="K117" s="216"/>
      <c r="L117" s="215"/>
      <c r="M117" s="213"/>
      <c r="N117" s="216"/>
      <c r="O117" s="213"/>
      <c r="P117" s="213"/>
      <c r="Q117" s="216"/>
      <c r="R117" s="216"/>
      <c r="S117" s="215"/>
      <c r="T117" s="216"/>
      <c r="U117" s="217"/>
      <c r="X117" s="120"/>
      <c r="Z117" s="120"/>
      <c r="AA117" s="120"/>
    </row>
    <row r="118" spans="1:27" s="142" customFormat="1" ht="14.25" customHeight="1">
      <c r="A118" s="215"/>
      <c r="B118" s="218"/>
      <c r="C118" s="219"/>
      <c r="D118" s="136"/>
      <c r="E118" s="212"/>
      <c r="F118" s="213"/>
      <c r="G118" s="214"/>
      <c r="H118" s="214"/>
      <c r="I118" s="215"/>
      <c r="J118" s="213"/>
      <c r="K118" s="216"/>
      <c r="L118" s="215"/>
      <c r="M118" s="213"/>
      <c r="N118" s="216"/>
      <c r="O118" s="213"/>
      <c r="P118" s="213"/>
      <c r="Q118" s="216"/>
      <c r="R118" s="216"/>
      <c r="S118" s="215"/>
      <c r="T118" s="216"/>
      <c r="U118" s="217"/>
      <c r="X118" s="120"/>
      <c r="Z118" s="120"/>
      <c r="AA118" s="120"/>
    </row>
    <row r="119" spans="1:27" s="142" customFormat="1" ht="14.25" customHeight="1">
      <c r="A119" s="215"/>
      <c r="B119" s="218"/>
      <c r="C119" s="219"/>
      <c r="D119" s="136"/>
      <c r="E119" s="212"/>
      <c r="F119" s="213"/>
      <c r="G119" s="214"/>
      <c r="H119" s="214"/>
      <c r="I119" s="215"/>
      <c r="J119" s="213"/>
      <c r="K119" s="216"/>
      <c r="L119" s="215"/>
      <c r="M119" s="213"/>
      <c r="N119" s="216"/>
      <c r="O119" s="213"/>
      <c r="P119" s="213"/>
      <c r="Q119" s="216"/>
      <c r="R119" s="216"/>
      <c r="S119" s="215"/>
      <c r="T119" s="216"/>
      <c r="U119" s="217"/>
      <c r="X119" s="120"/>
      <c r="Z119" s="120"/>
      <c r="AA119" s="120"/>
    </row>
    <row r="120" spans="1:27" s="142" customFormat="1" ht="14.25" customHeight="1">
      <c r="A120" s="215"/>
      <c r="B120" s="218"/>
      <c r="C120" s="219"/>
      <c r="D120" s="136"/>
      <c r="E120" s="212"/>
      <c r="F120" s="213"/>
      <c r="G120" s="214"/>
      <c r="H120" s="214"/>
      <c r="I120" s="215"/>
      <c r="J120" s="213"/>
      <c r="K120" s="216"/>
      <c r="L120" s="215"/>
      <c r="M120" s="213"/>
      <c r="N120" s="216"/>
      <c r="O120" s="213"/>
      <c r="P120" s="213"/>
      <c r="Q120" s="216"/>
      <c r="R120" s="216"/>
      <c r="S120" s="215"/>
      <c r="T120" s="216"/>
      <c r="U120" s="217"/>
      <c r="X120" s="120"/>
      <c r="Z120" s="120"/>
      <c r="AA120" s="120"/>
    </row>
    <row r="121" spans="1:27" s="142" customFormat="1" ht="14.25" customHeight="1">
      <c r="A121" s="215"/>
      <c r="B121" s="218"/>
      <c r="C121" s="219"/>
      <c r="D121" s="136"/>
      <c r="E121" s="212"/>
      <c r="F121" s="213"/>
      <c r="G121" s="214"/>
      <c r="H121" s="214"/>
      <c r="I121" s="215"/>
      <c r="J121" s="213"/>
      <c r="K121" s="216"/>
      <c r="L121" s="215"/>
      <c r="M121" s="213"/>
      <c r="N121" s="216"/>
      <c r="O121" s="213"/>
      <c r="P121" s="213"/>
      <c r="Q121" s="216"/>
      <c r="R121" s="216"/>
      <c r="S121" s="215"/>
      <c r="T121" s="216"/>
      <c r="U121" s="217"/>
      <c r="X121" s="120"/>
      <c r="Z121" s="120"/>
      <c r="AA121" s="120"/>
    </row>
    <row r="122" spans="1:27" s="142" customFormat="1" ht="14.25" customHeight="1">
      <c r="A122" s="215"/>
      <c r="B122" s="218"/>
      <c r="C122" s="219"/>
      <c r="D122" s="136"/>
      <c r="E122" s="212"/>
      <c r="F122" s="213"/>
      <c r="G122" s="214"/>
      <c r="H122" s="214"/>
      <c r="I122" s="215"/>
      <c r="J122" s="213"/>
      <c r="K122" s="216"/>
      <c r="L122" s="215"/>
      <c r="M122" s="213"/>
      <c r="N122" s="216"/>
      <c r="O122" s="213"/>
      <c r="P122" s="213"/>
      <c r="Q122" s="216"/>
      <c r="R122" s="216"/>
      <c r="S122" s="215"/>
      <c r="T122" s="216"/>
      <c r="U122" s="217"/>
      <c r="X122" s="120"/>
      <c r="Z122" s="120"/>
      <c r="AA122" s="120"/>
    </row>
    <row r="123" spans="1:27" s="142" customFormat="1" ht="14.25" customHeight="1">
      <c r="A123" s="215"/>
      <c r="B123" s="218"/>
      <c r="C123" s="219"/>
      <c r="D123" s="136"/>
      <c r="E123" s="212"/>
      <c r="F123" s="213"/>
      <c r="G123" s="214"/>
      <c r="H123" s="214"/>
      <c r="I123" s="215"/>
      <c r="J123" s="213"/>
      <c r="K123" s="216"/>
      <c r="L123" s="215"/>
      <c r="M123" s="213"/>
      <c r="N123" s="216"/>
      <c r="O123" s="213"/>
      <c r="P123" s="213"/>
      <c r="Q123" s="216"/>
      <c r="R123" s="216"/>
      <c r="S123" s="215"/>
      <c r="T123" s="216"/>
      <c r="U123" s="217"/>
      <c r="X123" s="120"/>
      <c r="Z123" s="120"/>
      <c r="AA123" s="120"/>
    </row>
    <row r="124" spans="1:27" s="142" customFormat="1" ht="14.25" customHeight="1">
      <c r="A124" s="215"/>
      <c r="B124" s="218"/>
      <c r="C124" s="219"/>
      <c r="D124" s="136"/>
      <c r="E124" s="212"/>
      <c r="F124" s="213"/>
      <c r="G124" s="214"/>
      <c r="H124" s="214"/>
      <c r="I124" s="215"/>
      <c r="J124" s="213"/>
      <c r="K124" s="216"/>
      <c r="L124" s="215"/>
      <c r="M124" s="213"/>
      <c r="N124" s="216"/>
      <c r="O124" s="213"/>
      <c r="P124" s="213"/>
      <c r="Q124" s="216"/>
      <c r="R124" s="216"/>
      <c r="S124" s="215"/>
      <c r="T124" s="216"/>
      <c r="U124" s="217"/>
      <c r="X124" s="120"/>
      <c r="Z124" s="120"/>
      <c r="AA124" s="120"/>
    </row>
    <row r="125" spans="1:27" s="142" customFormat="1" ht="14.25" customHeight="1">
      <c r="A125" s="215"/>
      <c r="B125" s="218"/>
      <c r="C125" s="219"/>
      <c r="D125" s="136"/>
      <c r="E125" s="212"/>
      <c r="F125" s="213"/>
      <c r="G125" s="214"/>
      <c r="H125" s="214"/>
      <c r="I125" s="215"/>
      <c r="J125" s="213"/>
      <c r="K125" s="216"/>
      <c r="L125" s="215"/>
      <c r="M125" s="213"/>
      <c r="N125" s="216"/>
      <c r="O125" s="213"/>
      <c r="P125" s="213"/>
      <c r="Q125" s="216"/>
      <c r="R125" s="216"/>
      <c r="S125" s="215"/>
      <c r="T125" s="216"/>
      <c r="U125" s="217"/>
      <c r="X125" s="120"/>
      <c r="Z125" s="120"/>
      <c r="AA125" s="120"/>
    </row>
    <row r="126" spans="1:27" s="142" customFormat="1" ht="14.25" customHeight="1">
      <c r="A126" s="215"/>
      <c r="B126" s="218"/>
      <c r="C126" s="219"/>
      <c r="D126" s="136"/>
      <c r="E126" s="212"/>
      <c r="F126" s="213"/>
      <c r="G126" s="214"/>
      <c r="H126" s="214"/>
      <c r="I126" s="215"/>
      <c r="J126" s="213"/>
      <c r="K126" s="216"/>
      <c r="L126" s="215"/>
      <c r="M126" s="213"/>
      <c r="N126" s="216"/>
      <c r="O126" s="213"/>
      <c r="P126" s="213"/>
      <c r="Q126" s="216"/>
      <c r="R126" s="216"/>
      <c r="S126" s="215"/>
      <c r="T126" s="216"/>
      <c r="U126" s="217"/>
      <c r="X126" s="120"/>
      <c r="Z126" s="120"/>
      <c r="AA126" s="120"/>
    </row>
    <row r="127" spans="1:27" s="142" customFormat="1" ht="14.25" customHeight="1">
      <c r="A127" s="215"/>
      <c r="B127" s="218"/>
      <c r="C127" s="219"/>
      <c r="D127" s="136"/>
      <c r="E127" s="212"/>
      <c r="F127" s="213"/>
      <c r="G127" s="214"/>
      <c r="H127" s="214"/>
      <c r="I127" s="215"/>
      <c r="J127" s="213"/>
      <c r="K127" s="216"/>
      <c r="L127" s="215"/>
      <c r="M127" s="213"/>
      <c r="N127" s="216"/>
      <c r="O127" s="213"/>
      <c r="P127" s="213"/>
      <c r="Q127" s="216"/>
      <c r="R127" s="216"/>
      <c r="S127" s="215"/>
      <c r="T127" s="216"/>
      <c r="U127" s="217"/>
      <c r="X127" s="120"/>
      <c r="Z127" s="120"/>
      <c r="AA127" s="120"/>
    </row>
    <row r="128" spans="1:27" s="142" customFormat="1" ht="14.25" customHeight="1">
      <c r="A128" s="215"/>
      <c r="B128" s="218"/>
      <c r="C128" s="219"/>
      <c r="D128" s="136"/>
      <c r="E128" s="212"/>
      <c r="F128" s="213"/>
      <c r="G128" s="214"/>
      <c r="H128" s="214"/>
      <c r="I128" s="215"/>
      <c r="J128" s="213"/>
      <c r="K128" s="216"/>
      <c r="L128" s="215"/>
      <c r="M128" s="213"/>
      <c r="N128" s="216"/>
      <c r="O128" s="213"/>
      <c r="P128" s="213"/>
      <c r="Q128" s="216"/>
      <c r="R128" s="216"/>
      <c r="S128" s="215"/>
      <c r="T128" s="216"/>
      <c r="U128" s="217"/>
      <c r="X128" s="120"/>
      <c r="Z128" s="120"/>
      <c r="AA128" s="120"/>
    </row>
    <row r="129" spans="1:27" s="142" customFormat="1" ht="14.25" customHeight="1">
      <c r="A129" s="215"/>
      <c r="B129" s="218"/>
      <c r="C129" s="219"/>
      <c r="D129" s="136"/>
      <c r="E129" s="212"/>
      <c r="F129" s="213"/>
      <c r="G129" s="214"/>
      <c r="H129" s="214"/>
      <c r="I129" s="215"/>
      <c r="J129" s="213"/>
      <c r="K129" s="216"/>
      <c r="L129" s="215"/>
      <c r="M129" s="213"/>
      <c r="N129" s="216"/>
      <c r="O129" s="213"/>
      <c r="P129" s="213"/>
      <c r="Q129" s="216"/>
      <c r="R129" s="216"/>
      <c r="S129" s="215"/>
      <c r="T129" s="216"/>
      <c r="U129" s="217"/>
      <c r="X129" s="120"/>
      <c r="Z129" s="120"/>
      <c r="AA129" s="120"/>
    </row>
    <row r="130" spans="1:27" s="142" customFormat="1" ht="14.25" customHeight="1">
      <c r="A130" s="215"/>
      <c r="B130" s="218"/>
      <c r="C130" s="219"/>
      <c r="D130" s="136"/>
      <c r="E130" s="212"/>
      <c r="F130" s="213"/>
      <c r="G130" s="214"/>
      <c r="H130" s="214"/>
      <c r="I130" s="215"/>
      <c r="J130" s="213"/>
      <c r="K130" s="216"/>
      <c r="L130" s="215"/>
      <c r="M130" s="213"/>
      <c r="N130" s="216"/>
      <c r="O130" s="213"/>
      <c r="P130" s="213"/>
      <c r="Q130" s="216"/>
      <c r="R130" s="216"/>
      <c r="S130" s="215"/>
      <c r="T130" s="216"/>
      <c r="U130" s="217"/>
      <c r="X130" s="120"/>
      <c r="Z130" s="120"/>
      <c r="AA130" s="120"/>
    </row>
    <row r="131" spans="1:27" s="142" customFormat="1" ht="14.25" customHeight="1">
      <c r="A131" s="215"/>
      <c r="B131" s="218"/>
      <c r="C131" s="219"/>
      <c r="D131" s="136"/>
      <c r="E131" s="212"/>
      <c r="F131" s="213"/>
      <c r="G131" s="214"/>
      <c r="H131" s="214"/>
      <c r="I131" s="215"/>
      <c r="J131" s="213"/>
      <c r="K131" s="216"/>
      <c r="L131" s="215"/>
      <c r="M131" s="213"/>
      <c r="N131" s="216"/>
      <c r="O131" s="213"/>
      <c r="P131" s="213"/>
      <c r="Q131" s="216"/>
      <c r="R131" s="216"/>
      <c r="S131" s="215"/>
      <c r="T131" s="216"/>
      <c r="U131" s="217"/>
      <c r="X131" s="120"/>
      <c r="Z131" s="120"/>
      <c r="AA131" s="120"/>
    </row>
    <row r="132" spans="1:27" s="142" customFormat="1" ht="14.25" customHeight="1">
      <c r="A132" s="215"/>
      <c r="B132" s="218"/>
      <c r="C132" s="219"/>
      <c r="D132" s="136"/>
      <c r="E132" s="212"/>
      <c r="F132" s="213"/>
      <c r="G132" s="214"/>
      <c r="H132" s="214"/>
      <c r="I132" s="215"/>
      <c r="J132" s="213"/>
      <c r="K132" s="216"/>
      <c r="L132" s="215"/>
      <c r="M132" s="213"/>
      <c r="N132" s="216"/>
      <c r="O132" s="213"/>
      <c r="P132" s="213"/>
      <c r="Q132" s="216"/>
      <c r="R132" s="216"/>
      <c r="S132" s="215"/>
      <c r="T132" s="216"/>
      <c r="U132" s="217"/>
      <c r="X132" s="120"/>
      <c r="Z132" s="120"/>
      <c r="AA132" s="120"/>
    </row>
    <row r="133" spans="1:27" s="142" customFormat="1" ht="14.25" customHeight="1">
      <c r="A133" s="215"/>
      <c r="B133" s="218"/>
      <c r="C133" s="219"/>
      <c r="D133" s="136"/>
      <c r="E133" s="212"/>
      <c r="F133" s="213"/>
      <c r="G133" s="214"/>
      <c r="H133" s="214"/>
      <c r="I133" s="215"/>
      <c r="J133" s="213"/>
      <c r="K133" s="216"/>
      <c r="L133" s="215"/>
      <c r="M133" s="213"/>
      <c r="N133" s="216"/>
      <c r="O133" s="213"/>
      <c r="P133" s="213"/>
      <c r="Q133" s="216"/>
      <c r="R133" s="216"/>
      <c r="S133" s="215"/>
      <c r="T133" s="216"/>
      <c r="U133" s="217"/>
      <c r="X133" s="120"/>
      <c r="Z133" s="120"/>
      <c r="AA133" s="120"/>
    </row>
    <row r="134" spans="1:27" s="142" customFormat="1" ht="14.25" customHeight="1">
      <c r="A134" s="215"/>
      <c r="B134" s="218"/>
      <c r="C134" s="219"/>
      <c r="D134" s="136"/>
      <c r="E134" s="212"/>
      <c r="F134" s="213"/>
      <c r="G134" s="214"/>
      <c r="H134" s="214"/>
      <c r="I134" s="215"/>
      <c r="J134" s="213"/>
      <c r="K134" s="216"/>
      <c r="L134" s="215"/>
      <c r="M134" s="213"/>
      <c r="N134" s="216"/>
      <c r="O134" s="213"/>
      <c r="P134" s="213"/>
      <c r="Q134" s="216"/>
      <c r="R134" s="216"/>
      <c r="S134" s="215"/>
      <c r="T134" s="216"/>
      <c r="U134" s="217"/>
      <c r="X134" s="120"/>
      <c r="Z134" s="120"/>
      <c r="AA134" s="120"/>
    </row>
    <row r="135" spans="1:27" s="142" customFormat="1" ht="14.25" customHeight="1">
      <c r="A135" s="215"/>
      <c r="B135" s="218"/>
      <c r="C135" s="219"/>
      <c r="D135" s="136"/>
      <c r="E135" s="212"/>
      <c r="F135" s="213"/>
      <c r="G135" s="214"/>
      <c r="H135" s="214"/>
      <c r="I135" s="215"/>
      <c r="J135" s="213"/>
      <c r="K135" s="216"/>
      <c r="L135" s="215"/>
      <c r="M135" s="213"/>
      <c r="N135" s="216"/>
      <c r="O135" s="213"/>
      <c r="P135" s="213"/>
      <c r="Q135" s="216"/>
      <c r="R135" s="216"/>
      <c r="S135" s="215"/>
      <c r="T135" s="216"/>
      <c r="U135" s="217"/>
      <c r="X135" s="120"/>
      <c r="Z135" s="120"/>
      <c r="AA135" s="120"/>
    </row>
    <row r="136" spans="1:27" s="142" customFormat="1" ht="14.25" customHeight="1">
      <c r="A136" s="215"/>
      <c r="B136" s="218"/>
      <c r="C136" s="219"/>
      <c r="D136" s="136"/>
      <c r="E136" s="212"/>
      <c r="F136" s="213"/>
      <c r="G136" s="214"/>
      <c r="H136" s="214"/>
      <c r="I136" s="215"/>
      <c r="J136" s="213"/>
      <c r="K136" s="216"/>
      <c r="L136" s="215"/>
      <c r="M136" s="213"/>
      <c r="N136" s="216"/>
      <c r="O136" s="213"/>
      <c r="P136" s="213"/>
      <c r="Q136" s="216"/>
      <c r="R136" s="216"/>
      <c r="S136" s="215"/>
      <c r="T136" s="216"/>
      <c r="U136" s="217"/>
      <c r="X136" s="120"/>
      <c r="Z136" s="120"/>
      <c r="AA136" s="120"/>
    </row>
    <row r="137" spans="1:27" s="142" customFormat="1" ht="14.25" customHeight="1">
      <c r="A137" s="215"/>
      <c r="B137" s="218"/>
      <c r="C137" s="219"/>
      <c r="D137" s="136"/>
      <c r="E137" s="212"/>
      <c r="F137" s="213"/>
      <c r="G137" s="214"/>
      <c r="H137" s="214"/>
      <c r="I137" s="215"/>
      <c r="J137" s="213"/>
      <c r="K137" s="216"/>
      <c r="L137" s="215"/>
      <c r="M137" s="213"/>
      <c r="N137" s="216"/>
      <c r="O137" s="213"/>
      <c r="P137" s="213"/>
      <c r="Q137" s="216"/>
      <c r="R137" s="216"/>
      <c r="S137" s="215"/>
      <c r="T137" s="216"/>
      <c r="U137" s="217"/>
      <c r="X137" s="120"/>
      <c r="Z137" s="120"/>
      <c r="AA137" s="120"/>
    </row>
    <row r="138" spans="1:27" s="142" customFormat="1" ht="14.25" customHeight="1">
      <c r="A138" s="215"/>
      <c r="B138" s="218"/>
      <c r="C138" s="219"/>
      <c r="D138" s="136"/>
      <c r="E138" s="212"/>
      <c r="F138" s="213"/>
      <c r="G138" s="214"/>
      <c r="H138" s="214"/>
      <c r="I138" s="215"/>
      <c r="J138" s="213"/>
      <c r="K138" s="216"/>
      <c r="L138" s="215"/>
      <c r="M138" s="213"/>
      <c r="N138" s="216"/>
      <c r="O138" s="213"/>
      <c r="P138" s="213"/>
      <c r="Q138" s="216"/>
      <c r="R138" s="216"/>
      <c r="S138" s="215"/>
      <c r="T138" s="216"/>
      <c r="U138" s="217"/>
      <c r="X138" s="120"/>
      <c r="Z138" s="120"/>
      <c r="AA138" s="120"/>
    </row>
    <row r="139" spans="1:27" s="142" customFormat="1" ht="14.25" customHeight="1">
      <c r="A139" s="215"/>
      <c r="B139" s="218"/>
      <c r="C139" s="219"/>
      <c r="D139" s="136"/>
      <c r="E139" s="212"/>
      <c r="F139" s="213"/>
      <c r="G139" s="214"/>
      <c r="H139" s="214"/>
      <c r="I139" s="215"/>
      <c r="J139" s="213"/>
      <c r="K139" s="216"/>
      <c r="L139" s="215"/>
      <c r="M139" s="213"/>
      <c r="N139" s="216"/>
      <c r="O139" s="213"/>
      <c r="P139" s="213"/>
      <c r="Q139" s="216"/>
      <c r="R139" s="216"/>
      <c r="S139" s="215"/>
      <c r="T139" s="216"/>
      <c r="U139" s="217"/>
      <c r="X139" s="120"/>
      <c r="Z139" s="120"/>
      <c r="AA139" s="120"/>
    </row>
    <row r="140" spans="1:27" s="142" customFormat="1" ht="14.25" customHeight="1">
      <c r="A140" s="215"/>
      <c r="B140" s="218"/>
      <c r="C140" s="219"/>
      <c r="D140" s="136"/>
      <c r="E140" s="212"/>
      <c r="F140" s="213"/>
      <c r="G140" s="214"/>
      <c r="H140" s="214"/>
      <c r="I140" s="215"/>
      <c r="J140" s="213"/>
      <c r="K140" s="216"/>
      <c r="L140" s="215"/>
      <c r="M140" s="213"/>
      <c r="N140" s="216"/>
      <c r="O140" s="213"/>
      <c r="P140" s="213"/>
      <c r="Q140" s="216"/>
      <c r="R140" s="216"/>
      <c r="S140" s="215"/>
      <c r="T140" s="216"/>
      <c r="U140" s="217"/>
      <c r="X140" s="120"/>
      <c r="Z140" s="120"/>
      <c r="AA140" s="120"/>
    </row>
    <row r="141" spans="1:27" s="142" customFormat="1" ht="14.25" customHeight="1">
      <c r="A141" s="215"/>
      <c r="B141" s="218"/>
      <c r="C141" s="219"/>
      <c r="D141" s="136"/>
      <c r="E141" s="212"/>
      <c r="F141" s="213"/>
      <c r="G141" s="214"/>
      <c r="H141" s="214"/>
      <c r="I141" s="215"/>
      <c r="J141" s="213"/>
      <c r="K141" s="216"/>
      <c r="L141" s="215"/>
      <c r="M141" s="213"/>
      <c r="N141" s="216"/>
      <c r="O141" s="213"/>
      <c r="P141" s="213"/>
      <c r="Q141" s="216"/>
      <c r="R141" s="216"/>
      <c r="S141" s="215"/>
      <c r="T141" s="216"/>
      <c r="U141" s="217"/>
      <c r="X141" s="120"/>
      <c r="Z141" s="120"/>
      <c r="AA141" s="120"/>
    </row>
    <row r="142" spans="1:27" s="142" customFormat="1" ht="14.25" customHeight="1">
      <c r="A142" s="215"/>
      <c r="B142" s="218"/>
      <c r="C142" s="219"/>
      <c r="D142" s="136"/>
      <c r="E142" s="212"/>
      <c r="F142" s="213"/>
      <c r="G142" s="214"/>
      <c r="H142" s="214"/>
      <c r="I142" s="215"/>
      <c r="J142" s="213"/>
      <c r="K142" s="216"/>
      <c r="L142" s="215"/>
      <c r="M142" s="213"/>
      <c r="N142" s="216"/>
      <c r="O142" s="213"/>
      <c r="P142" s="213"/>
      <c r="Q142" s="216"/>
      <c r="R142" s="216"/>
      <c r="S142" s="215"/>
      <c r="T142" s="216"/>
      <c r="U142" s="217"/>
      <c r="X142" s="120"/>
      <c r="Z142" s="120"/>
      <c r="AA142" s="120"/>
    </row>
    <row r="143" spans="1:27" s="142" customFormat="1" ht="14.25" customHeight="1">
      <c r="A143" s="215"/>
      <c r="B143" s="218"/>
      <c r="C143" s="219"/>
      <c r="D143" s="136"/>
      <c r="E143" s="212"/>
      <c r="F143" s="213"/>
      <c r="G143" s="214"/>
      <c r="H143" s="214"/>
      <c r="I143" s="215"/>
      <c r="J143" s="213"/>
      <c r="K143" s="216"/>
      <c r="L143" s="215"/>
      <c r="M143" s="213"/>
      <c r="N143" s="216"/>
      <c r="O143" s="213"/>
      <c r="P143" s="213"/>
      <c r="Q143" s="216"/>
      <c r="R143" s="216"/>
      <c r="S143" s="215"/>
      <c r="T143" s="216"/>
      <c r="U143" s="217"/>
      <c r="X143" s="120"/>
      <c r="Z143" s="120"/>
      <c r="AA143" s="120"/>
    </row>
    <row r="144" spans="1:27" s="142" customFormat="1" ht="14.25" customHeight="1">
      <c r="A144" s="215"/>
      <c r="B144" s="218"/>
      <c r="C144" s="219"/>
      <c r="D144" s="136"/>
      <c r="E144" s="212"/>
      <c r="F144" s="213"/>
      <c r="G144" s="214"/>
      <c r="H144" s="214"/>
      <c r="I144" s="215"/>
      <c r="J144" s="213"/>
      <c r="K144" s="216"/>
      <c r="L144" s="215"/>
      <c r="M144" s="213"/>
      <c r="N144" s="216"/>
      <c r="O144" s="213"/>
      <c r="P144" s="213"/>
      <c r="Q144" s="216"/>
      <c r="R144" s="216"/>
      <c r="S144" s="215"/>
      <c r="T144" s="216"/>
      <c r="U144" s="217"/>
      <c r="X144" s="120"/>
      <c r="Z144" s="120"/>
      <c r="AA144" s="120"/>
    </row>
    <row r="145" spans="1:27" s="142" customFormat="1" ht="14.25" customHeight="1">
      <c r="A145" s="215"/>
      <c r="B145" s="218"/>
      <c r="C145" s="219"/>
      <c r="D145" s="136"/>
      <c r="E145" s="212"/>
      <c r="F145" s="213"/>
      <c r="G145" s="214"/>
      <c r="H145" s="214"/>
      <c r="I145" s="215"/>
      <c r="J145" s="213"/>
      <c r="K145" s="216"/>
      <c r="L145" s="215"/>
      <c r="M145" s="213"/>
      <c r="N145" s="216"/>
      <c r="O145" s="213"/>
      <c r="P145" s="213"/>
      <c r="Q145" s="216"/>
      <c r="R145" s="216"/>
      <c r="S145" s="215"/>
      <c r="T145" s="216"/>
      <c r="U145" s="217"/>
      <c r="X145" s="120"/>
      <c r="Z145" s="120"/>
      <c r="AA145" s="120"/>
    </row>
    <row r="146" spans="1:27" s="142" customFormat="1" ht="14.25" customHeight="1">
      <c r="A146" s="215"/>
      <c r="B146" s="218"/>
      <c r="C146" s="219"/>
      <c r="D146" s="136"/>
      <c r="E146" s="212"/>
      <c r="F146" s="213"/>
      <c r="G146" s="214"/>
      <c r="H146" s="214"/>
      <c r="I146" s="215"/>
      <c r="J146" s="213"/>
      <c r="K146" s="216"/>
      <c r="L146" s="215"/>
      <c r="M146" s="213"/>
      <c r="N146" s="216"/>
      <c r="O146" s="213"/>
      <c r="P146" s="213"/>
      <c r="Q146" s="216"/>
      <c r="R146" s="216"/>
      <c r="S146" s="215"/>
      <c r="T146" s="216"/>
      <c r="U146" s="217"/>
      <c r="X146" s="120"/>
      <c r="Z146" s="120"/>
      <c r="AA146" s="120"/>
    </row>
    <row r="147" spans="1:27" s="142" customFormat="1" ht="14.25" customHeight="1">
      <c r="A147" s="215"/>
      <c r="B147" s="218"/>
      <c r="C147" s="219"/>
      <c r="D147" s="136"/>
      <c r="E147" s="212"/>
      <c r="F147" s="213"/>
      <c r="G147" s="214"/>
      <c r="H147" s="214"/>
      <c r="I147" s="215"/>
      <c r="J147" s="213"/>
      <c r="K147" s="216"/>
      <c r="L147" s="215"/>
      <c r="M147" s="213"/>
      <c r="N147" s="216"/>
      <c r="O147" s="213"/>
      <c r="P147" s="213"/>
      <c r="Q147" s="216"/>
      <c r="R147" s="216"/>
      <c r="S147" s="215"/>
      <c r="T147" s="216"/>
      <c r="U147" s="217"/>
      <c r="X147" s="120"/>
      <c r="Z147" s="120"/>
      <c r="AA147" s="120"/>
    </row>
    <row r="148" spans="1:27" s="142" customFormat="1" ht="14.25" customHeight="1">
      <c r="A148" s="215"/>
      <c r="B148" s="218"/>
      <c r="C148" s="219"/>
      <c r="D148" s="136"/>
      <c r="E148" s="212"/>
      <c r="F148" s="213"/>
      <c r="G148" s="214"/>
      <c r="H148" s="214"/>
      <c r="I148" s="215"/>
      <c r="J148" s="213"/>
      <c r="K148" s="216"/>
      <c r="L148" s="215"/>
      <c r="M148" s="213"/>
      <c r="N148" s="216"/>
      <c r="O148" s="213"/>
      <c r="P148" s="213"/>
      <c r="Q148" s="216"/>
      <c r="R148" s="216"/>
      <c r="S148" s="215"/>
      <c r="T148" s="216"/>
      <c r="U148" s="217"/>
      <c r="X148" s="120"/>
      <c r="Z148" s="120"/>
      <c r="AA148" s="120"/>
    </row>
    <row r="149" spans="1:27" s="142" customFormat="1" ht="14.25" customHeight="1">
      <c r="A149" s="215"/>
      <c r="B149" s="218"/>
      <c r="C149" s="219"/>
      <c r="D149" s="136"/>
      <c r="E149" s="212"/>
      <c r="F149" s="213"/>
      <c r="G149" s="214"/>
      <c r="H149" s="214"/>
      <c r="I149" s="215"/>
      <c r="J149" s="213"/>
      <c r="K149" s="216"/>
      <c r="L149" s="215"/>
      <c r="M149" s="213"/>
      <c r="N149" s="216"/>
      <c r="O149" s="213"/>
      <c r="P149" s="213"/>
      <c r="Q149" s="216"/>
      <c r="R149" s="216"/>
      <c r="S149" s="215"/>
      <c r="T149" s="216"/>
      <c r="U149" s="217"/>
      <c r="X149" s="120"/>
      <c r="Z149" s="120"/>
      <c r="AA149" s="120"/>
    </row>
    <row r="150" spans="1:27" s="142" customFormat="1" ht="14.25" customHeight="1">
      <c r="A150" s="215"/>
      <c r="B150" s="218"/>
      <c r="C150" s="219"/>
      <c r="D150" s="136"/>
      <c r="E150" s="212"/>
      <c r="F150" s="213"/>
      <c r="G150" s="214"/>
      <c r="H150" s="214"/>
      <c r="I150" s="215"/>
      <c r="J150" s="213"/>
      <c r="K150" s="216"/>
      <c r="L150" s="215"/>
      <c r="M150" s="213"/>
      <c r="N150" s="216"/>
      <c r="O150" s="213"/>
      <c r="P150" s="213"/>
      <c r="Q150" s="216"/>
      <c r="R150" s="216"/>
      <c r="S150" s="215"/>
      <c r="T150" s="216"/>
      <c r="U150" s="217"/>
      <c r="X150" s="120"/>
      <c r="Z150" s="120"/>
      <c r="AA150" s="120"/>
    </row>
    <row r="151" spans="1:27" s="142" customFormat="1" ht="14.25" customHeight="1">
      <c r="A151" s="215"/>
      <c r="B151" s="218"/>
      <c r="C151" s="219"/>
      <c r="D151" s="136"/>
      <c r="E151" s="212"/>
      <c r="F151" s="213"/>
      <c r="G151" s="214"/>
      <c r="H151" s="214"/>
      <c r="I151" s="215"/>
      <c r="J151" s="213"/>
      <c r="K151" s="216"/>
      <c r="L151" s="215"/>
      <c r="M151" s="213"/>
      <c r="N151" s="216"/>
      <c r="O151" s="213"/>
      <c r="P151" s="213"/>
      <c r="Q151" s="216"/>
      <c r="R151" s="216"/>
      <c r="S151" s="215"/>
      <c r="T151" s="216"/>
      <c r="U151" s="217"/>
      <c r="X151" s="120"/>
      <c r="Z151" s="120"/>
      <c r="AA151" s="120"/>
    </row>
    <row r="152" spans="1:27" s="142" customFormat="1" ht="14.25" customHeight="1">
      <c r="A152" s="215"/>
      <c r="B152" s="218"/>
      <c r="C152" s="219"/>
      <c r="D152" s="136"/>
      <c r="E152" s="212"/>
      <c r="F152" s="213"/>
      <c r="G152" s="214"/>
      <c r="H152" s="214"/>
      <c r="I152" s="215"/>
      <c r="J152" s="213"/>
      <c r="K152" s="216"/>
      <c r="L152" s="215"/>
      <c r="M152" s="213"/>
      <c r="N152" s="216"/>
      <c r="O152" s="213"/>
      <c r="P152" s="213"/>
      <c r="Q152" s="216"/>
      <c r="R152" s="216"/>
      <c r="S152" s="215"/>
      <c r="T152" s="216"/>
      <c r="U152" s="217"/>
      <c r="X152" s="120"/>
      <c r="Z152" s="120"/>
      <c r="AA152" s="120"/>
    </row>
    <row r="153" spans="1:27" s="142" customFormat="1" ht="14.25" customHeight="1">
      <c r="A153" s="215"/>
      <c r="B153" s="218"/>
      <c r="C153" s="219"/>
      <c r="D153" s="136"/>
      <c r="E153" s="212"/>
      <c r="F153" s="213"/>
      <c r="G153" s="214"/>
      <c r="H153" s="214"/>
      <c r="I153" s="215"/>
      <c r="J153" s="213"/>
      <c r="K153" s="216"/>
      <c r="L153" s="215"/>
      <c r="M153" s="213"/>
      <c r="N153" s="216"/>
      <c r="O153" s="213"/>
      <c r="P153" s="213"/>
      <c r="Q153" s="216"/>
      <c r="R153" s="216"/>
      <c r="S153" s="215"/>
      <c r="T153" s="216"/>
      <c r="U153" s="217"/>
      <c r="X153" s="120"/>
      <c r="Z153" s="120"/>
      <c r="AA153" s="120"/>
    </row>
    <row r="154" spans="1:27" s="142" customFormat="1" ht="14.25" customHeight="1">
      <c r="A154" s="215"/>
      <c r="B154" s="218"/>
      <c r="C154" s="219"/>
      <c r="D154" s="136"/>
      <c r="E154" s="212"/>
      <c r="F154" s="213"/>
      <c r="G154" s="214"/>
      <c r="H154" s="214"/>
      <c r="I154" s="215"/>
      <c r="J154" s="213"/>
      <c r="K154" s="216"/>
      <c r="L154" s="215"/>
      <c r="M154" s="213"/>
      <c r="N154" s="216"/>
      <c r="O154" s="213"/>
      <c r="P154" s="213"/>
      <c r="Q154" s="216"/>
      <c r="R154" s="216"/>
      <c r="S154" s="215"/>
      <c r="T154" s="216"/>
      <c r="U154" s="217"/>
      <c r="X154" s="120"/>
      <c r="Z154" s="120"/>
      <c r="AA154" s="120"/>
    </row>
    <row r="155" spans="1:27" s="142" customFormat="1" ht="14.25" customHeight="1">
      <c r="A155" s="215"/>
      <c r="B155" s="218"/>
      <c r="C155" s="219"/>
      <c r="D155" s="136"/>
      <c r="E155" s="212"/>
      <c r="F155" s="213"/>
      <c r="G155" s="214"/>
      <c r="H155" s="214"/>
      <c r="I155" s="215"/>
      <c r="J155" s="213"/>
      <c r="K155" s="216"/>
      <c r="L155" s="215"/>
      <c r="M155" s="213"/>
      <c r="N155" s="216"/>
      <c r="O155" s="213"/>
      <c r="P155" s="213"/>
      <c r="Q155" s="216"/>
      <c r="R155" s="216"/>
      <c r="S155" s="215"/>
      <c r="T155" s="216"/>
      <c r="U155" s="217"/>
      <c r="X155" s="120"/>
      <c r="Z155" s="120"/>
      <c r="AA155" s="120"/>
    </row>
    <row r="156" spans="1:27" s="142" customFormat="1" ht="14.25" customHeight="1">
      <c r="A156" s="215"/>
      <c r="B156" s="218"/>
      <c r="C156" s="219"/>
      <c r="D156" s="136"/>
      <c r="E156" s="212"/>
      <c r="F156" s="213"/>
      <c r="G156" s="214"/>
      <c r="H156" s="214"/>
      <c r="I156" s="215"/>
      <c r="J156" s="213"/>
      <c r="K156" s="216"/>
      <c r="L156" s="215"/>
      <c r="M156" s="213"/>
      <c r="N156" s="216"/>
      <c r="O156" s="213"/>
      <c r="P156" s="213"/>
      <c r="Q156" s="216"/>
      <c r="R156" s="216"/>
      <c r="S156" s="215"/>
      <c r="T156" s="216"/>
      <c r="U156" s="217"/>
      <c r="X156" s="120"/>
      <c r="Z156" s="120"/>
      <c r="AA156" s="120"/>
    </row>
    <row r="157" spans="1:27" s="142" customFormat="1" ht="14.25" customHeight="1">
      <c r="A157" s="215"/>
      <c r="B157" s="218"/>
      <c r="C157" s="219"/>
      <c r="D157" s="136"/>
      <c r="E157" s="212"/>
      <c r="F157" s="213"/>
      <c r="G157" s="214"/>
      <c r="H157" s="214"/>
      <c r="I157" s="215"/>
      <c r="J157" s="213"/>
      <c r="K157" s="216"/>
      <c r="L157" s="215"/>
      <c r="M157" s="213"/>
      <c r="N157" s="216"/>
      <c r="O157" s="213"/>
      <c r="P157" s="213"/>
      <c r="Q157" s="216"/>
      <c r="R157" s="216"/>
      <c r="S157" s="215"/>
      <c r="T157" s="216"/>
      <c r="U157" s="217"/>
      <c r="X157" s="120"/>
      <c r="Z157" s="120"/>
      <c r="AA157" s="120"/>
    </row>
    <row r="158" spans="1:27" s="142" customFormat="1" ht="14.25" customHeight="1">
      <c r="A158" s="215"/>
      <c r="B158" s="218"/>
      <c r="C158" s="219"/>
      <c r="D158" s="136"/>
      <c r="E158" s="212"/>
      <c r="F158" s="213"/>
      <c r="G158" s="214"/>
      <c r="H158" s="214"/>
      <c r="I158" s="215"/>
      <c r="J158" s="213"/>
      <c r="K158" s="216"/>
      <c r="L158" s="215"/>
      <c r="M158" s="213"/>
      <c r="N158" s="216"/>
      <c r="O158" s="213"/>
      <c r="P158" s="213"/>
      <c r="Q158" s="216"/>
      <c r="R158" s="216"/>
      <c r="S158" s="215"/>
      <c r="T158" s="216"/>
      <c r="U158" s="217"/>
      <c r="X158" s="120"/>
      <c r="Z158" s="120"/>
      <c r="AA158" s="120"/>
    </row>
    <row r="159" spans="1:27" s="142" customFormat="1" ht="14.25" customHeight="1">
      <c r="A159" s="215"/>
      <c r="B159" s="218"/>
      <c r="C159" s="219"/>
      <c r="D159" s="136"/>
      <c r="E159" s="212"/>
      <c r="F159" s="213"/>
      <c r="G159" s="214"/>
      <c r="H159" s="214"/>
      <c r="I159" s="215"/>
      <c r="J159" s="213"/>
      <c r="K159" s="216"/>
      <c r="L159" s="215"/>
      <c r="M159" s="213"/>
      <c r="N159" s="216"/>
      <c r="O159" s="213"/>
      <c r="P159" s="213"/>
      <c r="Q159" s="216"/>
      <c r="R159" s="216"/>
      <c r="S159" s="215"/>
      <c r="T159" s="216"/>
      <c r="U159" s="217"/>
      <c r="X159" s="120"/>
      <c r="Z159" s="120"/>
      <c r="AA159" s="120"/>
    </row>
    <row r="160" spans="1:27" s="142" customFormat="1" ht="14.25" customHeight="1">
      <c r="A160" s="215"/>
      <c r="B160" s="218"/>
      <c r="C160" s="219"/>
      <c r="D160" s="136"/>
      <c r="E160" s="212"/>
      <c r="F160" s="213"/>
      <c r="G160" s="214"/>
      <c r="H160" s="214"/>
      <c r="I160" s="215"/>
      <c r="J160" s="213"/>
      <c r="K160" s="216"/>
      <c r="L160" s="215"/>
      <c r="M160" s="213"/>
      <c r="N160" s="216"/>
      <c r="O160" s="213"/>
      <c r="P160" s="213"/>
      <c r="Q160" s="216"/>
      <c r="R160" s="216"/>
      <c r="S160" s="215"/>
      <c r="T160" s="216"/>
      <c r="U160" s="217"/>
      <c r="X160" s="120"/>
      <c r="Z160" s="120"/>
      <c r="AA160" s="120"/>
    </row>
    <row r="161" spans="1:27" s="142" customFormat="1" ht="14.25" customHeight="1">
      <c r="A161" s="215"/>
      <c r="B161" s="218"/>
      <c r="C161" s="219"/>
      <c r="D161" s="136"/>
      <c r="E161" s="212"/>
      <c r="F161" s="213"/>
      <c r="G161" s="214"/>
      <c r="H161" s="214"/>
      <c r="I161" s="215"/>
      <c r="J161" s="213"/>
      <c r="K161" s="216"/>
      <c r="L161" s="215"/>
      <c r="M161" s="213"/>
      <c r="N161" s="216"/>
      <c r="O161" s="213"/>
      <c r="P161" s="213"/>
      <c r="Q161" s="216"/>
      <c r="R161" s="216"/>
      <c r="S161" s="215"/>
      <c r="T161" s="216"/>
      <c r="U161" s="217"/>
      <c r="X161" s="120"/>
      <c r="Z161" s="120"/>
      <c r="AA161" s="120"/>
    </row>
    <row r="162" spans="1:27" s="142" customFormat="1" ht="14.25" customHeight="1">
      <c r="A162" s="215"/>
      <c r="B162" s="218"/>
      <c r="C162" s="219"/>
      <c r="D162" s="136"/>
      <c r="E162" s="212"/>
      <c r="F162" s="213"/>
      <c r="G162" s="214"/>
      <c r="H162" s="214"/>
      <c r="I162" s="215"/>
      <c r="J162" s="213"/>
      <c r="K162" s="216"/>
      <c r="L162" s="215"/>
      <c r="M162" s="213"/>
      <c r="N162" s="216"/>
      <c r="O162" s="213"/>
      <c r="P162" s="213"/>
      <c r="Q162" s="216"/>
      <c r="R162" s="216"/>
      <c r="S162" s="215"/>
      <c r="T162" s="216"/>
      <c r="U162" s="217"/>
      <c r="X162" s="120"/>
      <c r="Z162" s="120"/>
      <c r="AA162" s="120"/>
    </row>
    <row r="163" spans="1:27" s="142" customFormat="1" ht="14.25" customHeight="1">
      <c r="A163" s="215"/>
      <c r="B163" s="218"/>
      <c r="C163" s="219"/>
      <c r="D163" s="136"/>
      <c r="E163" s="212"/>
      <c r="F163" s="213"/>
      <c r="G163" s="214"/>
      <c r="H163" s="214"/>
      <c r="I163" s="215"/>
      <c r="J163" s="213"/>
      <c r="K163" s="216"/>
      <c r="L163" s="215"/>
      <c r="M163" s="213"/>
      <c r="N163" s="216"/>
      <c r="O163" s="213"/>
      <c r="P163" s="213"/>
      <c r="Q163" s="216"/>
      <c r="R163" s="216"/>
      <c r="S163" s="215"/>
      <c r="T163" s="216"/>
      <c r="U163" s="217"/>
      <c r="X163" s="120"/>
      <c r="Z163" s="120"/>
      <c r="AA163" s="120"/>
    </row>
    <row r="164" spans="1:27" s="142" customFormat="1" ht="14.25" customHeight="1">
      <c r="A164" s="215"/>
      <c r="B164" s="218"/>
      <c r="C164" s="219"/>
      <c r="D164" s="136"/>
      <c r="E164" s="212"/>
      <c r="F164" s="213"/>
      <c r="G164" s="214"/>
      <c r="H164" s="214"/>
      <c r="I164" s="215"/>
      <c r="J164" s="213"/>
      <c r="K164" s="216"/>
      <c r="L164" s="215"/>
      <c r="M164" s="213"/>
      <c r="N164" s="216"/>
      <c r="O164" s="213"/>
      <c r="P164" s="213"/>
      <c r="Q164" s="216"/>
      <c r="R164" s="216"/>
      <c r="S164" s="215"/>
      <c r="T164" s="216"/>
      <c r="U164" s="217"/>
      <c r="X164" s="120"/>
      <c r="Z164" s="120"/>
      <c r="AA164" s="120"/>
    </row>
    <row r="165" spans="1:27" s="142" customFormat="1" ht="14.25" customHeight="1">
      <c r="A165" s="215"/>
      <c r="B165" s="218"/>
      <c r="C165" s="219"/>
      <c r="D165" s="136"/>
      <c r="E165" s="212"/>
      <c r="F165" s="213"/>
      <c r="G165" s="214"/>
      <c r="H165" s="214"/>
      <c r="I165" s="215"/>
      <c r="J165" s="213"/>
      <c r="K165" s="216"/>
      <c r="L165" s="215"/>
      <c r="M165" s="213"/>
      <c r="N165" s="216"/>
      <c r="O165" s="213"/>
      <c r="P165" s="213"/>
      <c r="Q165" s="216"/>
      <c r="R165" s="216"/>
      <c r="S165" s="215"/>
      <c r="T165" s="216"/>
      <c r="U165" s="217"/>
      <c r="X165" s="120"/>
      <c r="Z165" s="120"/>
      <c r="AA165" s="120"/>
    </row>
    <row r="166" spans="1:27" s="142" customFormat="1" ht="14.25" customHeight="1">
      <c r="A166" s="215"/>
      <c r="B166" s="218"/>
      <c r="C166" s="219"/>
      <c r="D166" s="136"/>
      <c r="E166" s="212"/>
      <c r="F166" s="213"/>
      <c r="G166" s="214"/>
      <c r="H166" s="214"/>
      <c r="I166" s="215"/>
      <c r="J166" s="213"/>
      <c r="K166" s="216"/>
      <c r="L166" s="215"/>
      <c r="M166" s="213"/>
      <c r="N166" s="216"/>
      <c r="O166" s="213"/>
      <c r="P166" s="213"/>
      <c r="Q166" s="216"/>
      <c r="R166" s="216"/>
      <c r="S166" s="215"/>
      <c r="T166" s="216"/>
      <c r="U166" s="217"/>
      <c r="X166" s="120"/>
      <c r="Z166" s="120"/>
      <c r="AA166" s="120"/>
    </row>
    <row r="167" spans="1:27" s="142" customFormat="1" ht="14.25" customHeight="1">
      <c r="A167" s="215"/>
      <c r="B167" s="218"/>
      <c r="C167" s="219"/>
      <c r="D167" s="136"/>
      <c r="E167" s="212"/>
      <c r="F167" s="213"/>
      <c r="G167" s="214"/>
      <c r="H167" s="214"/>
      <c r="I167" s="215"/>
      <c r="J167" s="213"/>
      <c r="K167" s="216"/>
      <c r="L167" s="215"/>
      <c r="M167" s="213"/>
      <c r="N167" s="216"/>
      <c r="O167" s="213"/>
      <c r="P167" s="213"/>
      <c r="Q167" s="216"/>
      <c r="R167" s="216"/>
      <c r="S167" s="215"/>
      <c r="T167" s="216"/>
      <c r="U167" s="217"/>
      <c r="X167" s="120"/>
      <c r="Z167" s="120"/>
      <c r="AA167" s="120"/>
    </row>
    <row r="168" spans="1:27" s="142" customFormat="1" ht="14.25" customHeight="1">
      <c r="A168" s="215"/>
      <c r="B168" s="218"/>
      <c r="C168" s="219"/>
      <c r="D168" s="136"/>
      <c r="E168" s="212"/>
      <c r="F168" s="213"/>
      <c r="G168" s="214"/>
      <c r="H168" s="214"/>
      <c r="I168" s="215"/>
      <c r="J168" s="213"/>
      <c r="K168" s="216"/>
      <c r="L168" s="215"/>
      <c r="M168" s="213"/>
      <c r="N168" s="216"/>
      <c r="O168" s="213"/>
      <c r="P168" s="213"/>
      <c r="Q168" s="216"/>
      <c r="R168" s="216"/>
      <c r="S168" s="215"/>
      <c r="T168" s="216"/>
      <c r="U168" s="217"/>
      <c r="X168" s="120"/>
      <c r="Z168" s="120"/>
      <c r="AA168" s="120"/>
    </row>
    <row r="169" spans="1:27" s="142" customFormat="1" ht="14.25" customHeight="1">
      <c r="A169" s="215"/>
      <c r="B169" s="218"/>
      <c r="C169" s="219"/>
      <c r="D169" s="136"/>
      <c r="E169" s="212"/>
      <c r="F169" s="213"/>
      <c r="G169" s="214"/>
      <c r="H169" s="214"/>
      <c r="I169" s="215"/>
      <c r="J169" s="213"/>
      <c r="K169" s="216"/>
      <c r="L169" s="215"/>
      <c r="M169" s="213"/>
      <c r="N169" s="216"/>
      <c r="O169" s="213"/>
      <c r="P169" s="213"/>
      <c r="Q169" s="216"/>
      <c r="R169" s="216"/>
      <c r="S169" s="215"/>
      <c r="T169" s="216"/>
      <c r="U169" s="217"/>
      <c r="X169" s="120"/>
      <c r="Z169" s="120"/>
      <c r="AA169" s="120"/>
    </row>
    <row r="170" spans="1:27" s="142" customFormat="1" ht="14.25" customHeight="1">
      <c r="A170" s="215"/>
      <c r="B170" s="218"/>
      <c r="C170" s="219"/>
      <c r="D170" s="136"/>
      <c r="E170" s="212"/>
      <c r="F170" s="213"/>
      <c r="G170" s="214"/>
      <c r="H170" s="214"/>
      <c r="I170" s="215"/>
      <c r="J170" s="213"/>
      <c r="K170" s="216"/>
      <c r="L170" s="215"/>
      <c r="M170" s="213"/>
      <c r="N170" s="216"/>
      <c r="O170" s="213"/>
      <c r="P170" s="213"/>
      <c r="Q170" s="216"/>
      <c r="R170" s="216"/>
      <c r="S170" s="215"/>
      <c r="T170" s="216"/>
      <c r="U170" s="217"/>
      <c r="X170" s="120"/>
      <c r="Z170" s="120"/>
      <c r="AA170" s="120"/>
    </row>
    <row r="171" spans="1:27" s="142" customFormat="1" ht="14.25" customHeight="1">
      <c r="A171" s="215"/>
      <c r="B171" s="218"/>
      <c r="C171" s="219"/>
      <c r="D171" s="136"/>
      <c r="E171" s="212"/>
      <c r="F171" s="213"/>
      <c r="G171" s="214"/>
      <c r="H171" s="214"/>
      <c r="I171" s="215"/>
      <c r="J171" s="213"/>
      <c r="K171" s="216"/>
      <c r="L171" s="215"/>
      <c r="M171" s="213"/>
      <c r="N171" s="216"/>
      <c r="O171" s="213"/>
      <c r="P171" s="213"/>
      <c r="Q171" s="216"/>
      <c r="R171" s="216"/>
      <c r="S171" s="215"/>
      <c r="T171" s="216"/>
      <c r="U171" s="217"/>
      <c r="X171" s="120"/>
      <c r="Z171" s="120"/>
      <c r="AA171" s="120"/>
    </row>
    <row r="172" spans="1:27" s="142" customFormat="1" ht="14.25" customHeight="1">
      <c r="A172" s="215"/>
      <c r="B172" s="218"/>
      <c r="C172" s="219"/>
      <c r="D172" s="136"/>
      <c r="E172" s="212"/>
      <c r="F172" s="213"/>
      <c r="G172" s="214"/>
      <c r="H172" s="214"/>
      <c r="I172" s="215"/>
      <c r="J172" s="213"/>
      <c r="K172" s="216"/>
      <c r="L172" s="215"/>
      <c r="M172" s="213"/>
      <c r="N172" s="216"/>
      <c r="O172" s="213"/>
      <c r="P172" s="213"/>
      <c r="Q172" s="216"/>
      <c r="R172" s="216"/>
      <c r="S172" s="215"/>
      <c r="T172" s="216"/>
      <c r="U172" s="217"/>
      <c r="X172" s="120"/>
      <c r="Z172" s="120"/>
      <c r="AA172" s="120"/>
    </row>
    <row r="173" spans="1:27" s="142" customFormat="1" ht="14.25" customHeight="1">
      <c r="A173" s="215"/>
      <c r="B173" s="218"/>
      <c r="C173" s="219"/>
      <c r="D173" s="136"/>
      <c r="E173" s="212"/>
      <c r="F173" s="213"/>
      <c r="G173" s="214"/>
      <c r="H173" s="214"/>
      <c r="I173" s="215"/>
      <c r="J173" s="213"/>
      <c r="K173" s="216"/>
      <c r="L173" s="215"/>
      <c r="M173" s="213"/>
      <c r="N173" s="216"/>
      <c r="O173" s="213"/>
      <c r="P173" s="213"/>
      <c r="Q173" s="216"/>
      <c r="R173" s="216"/>
      <c r="S173" s="215"/>
      <c r="T173" s="216"/>
      <c r="U173" s="217"/>
      <c r="X173" s="120"/>
      <c r="Z173" s="120"/>
      <c r="AA173" s="120"/>
    </row>
    <row r="174" spans="1:27" s="142" customFormat="1" ht="14.25" customHeight="1">
      <c r="A174" s="215"/>
      <c r="B174" s="218"/>
      <c r="C174" s="219"/>
      <c r="D174" s="136"/>
      <c r="E174" s="212"/>
      <c r="F174" s="213"/>
      <c r="G174" s="214"/>
      <c r="H174" s="214"/>
      <c r="I174" s="215"/>
      <c r="J174" s="213"/>
      <c r="K174" s="216"/>
      <c r="L174" s="215"/>
      <c r="M174" s="213"/>
      <c r="N174" s="216"/>
      <c r="O174" s="213"/>
      <c r="P174" s="213"/>
      <c r="Q174" s="216"/>
      <c r="R174" s="216"/>
      <c r="S174" s="215"/>
      <c r="T174" s="216"/>
      <c r="U174" s="217"/>
      <c r="X174" s="120"/>
      <c r="Z174" s="120"/>
      <c r="AA174" s="120"/>
    </row>
    <row r="175" spans="1:27" s="142" customFormat="1" ht="14.25" customHeight="1">
      <c r="A175" s="215"/>
      <c r="B175" s="218"/>
      <c r="C175" s="219"/>
      <c r="D175" s="136"/>
      <c r="E175" s="212"/>
      <c r="F175" s="213"/>
      <c r="G175" s="214"/>
      <c r="H175" s="214"/>
      <c r="I175" s="215"/>
      <c r="J175" s="213"/>
      <c r="K175" s="216"/>
      <c r="L175" s="215"/>
      <c r="M175" s="213"/>
      <c r="N175" s="216"/>
      <c r="O175" s="213"/>
      <c r="P175" s="213"/>
      <c r="Q175" s="216"/>
      <c r="R175" s="216"/>
      <c r="S175" s="215"/>
      <c r="T175" s="216"/>
      <c r="U175" s="217"/>
      <c r="X175" s="120"/>
      <c r="Z175" s="120"/>
      <c r="AA175" s="120"/>
    </row>
    <row r="176" spans="1:27" s="142" customFormat="1" ht="14.25" customHeight="1">
      <c r="A176" s="215"/>
      <c r="B176" s="218"/>
      <c r="C176" s="219"/>
      <c r="D176" s="136"/>
      <c r="E176" s="212"/>
      <c r="F176" s="213"/>
      <c r="G176" s="214"/>
      <c r="H176" s="214"/>
      <c r="I176" s="215"/>
      <c r="J176" s="213"/>
      <c r="K176" s="216"/>
      <c r="L176" s="215"/>
      <c r="M176" s="213"/>
      <c r="N176" s="216"/>
      <c r="O176" s="213"/>
      <c r="P176" s="213"/>
      <c r="Q176" s="216"/>
      <c r="R176" s="216"/>
      <c r="S176" s="215"/>
      <c r="T176" s="216"/>
      <c r="U176" s="217"/>
      <c r="X176" s="120"/>
      <c r="Z176" s="120"/>
      <c r="AA176" s="120"/>
    </row>
    <row r="177" spans="1:27" s="142" customFormat="1" ht="14.25" customHeight="1">
      <c r="A177" s="215"/>
      <c r="B177" s="218"/>
      <c r="C177" s="219"/>
      <c r="D177" s="136"/>
      <c r="E177" s="212"/>
      <c r="F177" s="213"/>
      <c r="G177" s="214"/>
      <c r="H177" s="214"/>
      <c r="I177" s="215"/>
      <c r="J177" s="213"/>
      <c r="K177" s="216"/>
      <c r="L177" s="215"/>
      <c r="M177" s="213"/>
      <c r="N177" s="216"/>
      <c r="O177" s="213"/>
      <c r="P177" s="213"/>
      <c r="Q177" s="216"/>
      <c r="R177" s="216"/>
      <c r="S177" s="215"/>
      <c r="T177" s="216"/>
      <c r="U177" s="217"/>
      <c r="X177" s="120"/>
      <c r="Z177" s="120"/>
      <c r="AA177" s="120"/>
    </row>
    <row r="178" spans="1:27" s="142" customFormat="1" ht="14.25" customHeight="1">
      <c r="A178" s="215"/>
      <c r="B178" s="218"/>
      <c r="C178" s="219"/>
      <c r="D178" s="136"/>
      <c r="E178" s="212"/>
      <c r="F178" s="213"/>
      <c r="G178" s="214"/>
      <c r="H178" s="214"/>
      <c r="I178" s="215"/>
      <c r="J178" s="213"/>
      <c r="K178" s="216"/>
      <c r="L178" s="215"/>
      <c r="M178" s="213"/>
      <c r="N178" s="216"/>
      <c r="O178" s="213"/>
      <c r="P178" s="213"/>
      <c r="Q178" s="216"/>
      <c r="R178" s="216"/>
      <c r="S178" s="215"/>
      <c r="T178" s="216"/>
      <c r="U178" s="217"/>
      <c r="X178" s="120"/>
      <c r="Z178" s="120"/>
      <c r="AA178" s="120"/>
    </row>
    <row r="179" spans="1:27" s="142" customFormat="1" ht="14.25" customHeight="1">
      <c r="A179" s="215"/>
      <c r="B179" s="218"/>
      <c r="C179" s="219"/>
      <c r="D179" s="136"/>
      <c r="E179" s="212"/>
      <c r="F179" s="213"/>
      <c r="G179" s="214"/>
      <c r="H179" s="214"/>
      <c r="I179" s="215"/>
      <c r="J179" s="213"/>
      <c r="K179" s="216"/>
      <c r="L179" s="215"/>
      <c r="M179" s="213"/>
      <c r="N179" s="216"/>
      <c r="O179" s="213"/>
      <c r="P179" s="213"/>
      <c r="Q179" s="216"/>
      <c r="R179" s="216"/>
      <c r="S179" s="215"/>
      <c r="T179" s="216"/>
      <c r="U179" s="217"/>
      <c r="X179" s="120"/>
      <c r="Z179" s="120"/>
      <c r="AA179" s="120"/>
    </row>
    <row r="180" spans="1:27" s="142" customFormat="1" ht="14.25" customHeight="1">
      <c r="A180" s="215"/>
      <c r="B180" s="218"/>
      <c r="C180" s="219"/>
      <c r="D180" s="136"/>
      <c r="E180" s="212"/>
      <c r="F180" s="213"/>
      <c r="G180" s="214"/>
      <c r="H180" s="214"/>
      <c r="I180" s="215"/>
      <c r="J180" s="213"/>
      <c r="K180" s="216"/>
      <c r="L180" s="215"/>
      <c r="M180" s="213"/>
      <c r="N180" s="216"/>
      <c r="O180" s="213"/>
      <c r="P180" s="213"/>
      <c r="Q180" s="216"/>
      <c r="R180" s="216"/>
      <c r="S180" s="215"/>
      <c r="T180" s="216"/>
      <c r="U180" s="217"/>
      <c r="X180" s="120"/>
      <c r="Z180" s="120"/>
      <c r="AA180" s="120"/>
    </row>
    <row r="181" spans="1:27" s="142" customFormat="1" ht="14.25" customHeight="1">
      <c r="A181" s="215"/>
      <c r="B181" s="218"/>
      <c r="C181" s="219"/>
      <c r="D181" s="136"/>
      <c r="E181" s="212"/>
      <c r="F181" s="213"/>
      <c r="G181" s="214"/>
      <c r="H181" s="214"/>
      <c r="I181" s="215"/>
      <c r="J181" s="213"/>
      <c r="K181" s="216"/>
      <c r="L181" s="215"/>
      <c r="M181" s="213"/>
      <c r="N181" s="216"/>
      <c r="O181" s="213"/>
      <c r="P181" s="213"/>
      <c r="Q181" s="216"/>
      <c r="R181" s="216"/>
      <c r="S181" s="215"/>
      <c r="T181" s="216"/>
      <c r="U181" s="217"/>
      <c r="X181" s="120"/>
      <c r="Z181" s="120"/>
      <c r="AA181" s="120"/>
    </row>
    <row r="182" spans="1:27" s="142" customFormat="1" ht="14.25" customHeight="1">
      <c r="A182" s="215"/>
      <c r="B182" s="218"/>
      <c r="C182" s="219"/>
      <c r="D182" s="136"/>
      <c r="E182" s="212"/>
      <c r="F182" s="213"/>
      <c r="G182" s="214"/>
      <c r="H182" s="214"/>
      <c r="I182" s="215"/>
      <c r="J182" s="213"/>
      <c r="K182" s="216"/>
      <c r="L182" s="215"/>
      <c r="M182" s="213"/>
      <c r="N182" s="216"/>
      <c r="O182" s="213"/>
      <c r="P182" s="213"/>
      <c r="Q182" s="216"/>
      <c r="R182" s="216"/>
      <c r="S182" s="215"/>
      <c r="T182" s="216"/>
      <c r="U182" s="217"/>
      <c r="X182" s="120"/>
      <c r="Z182" s="120"/>
      <c r="AA182" s="120"/>
    </row>
    <row r="183" spans="1:27" s="142" customFormat="1" ht="14.25" customHeight="1">
      <c r="A183" s="215"/>
      <c r="B183" s="218"/>
      <c r="C183" s="219"/>
      <c r="D183" s="136"/>
      <c r="E183" s="212"/>
      <c r="F183" s="213"/>
      <c r="G183" s="214"/>
      <c r="H183" s="214"/>
      <c r="I183" s="215"/>
      <c r="J183" s="213"/>
      <c r="K183" s="216"/>
      <c r="L183" s="215"/>
      <c r="M183" s="213"/>
      <c r="N183" s="216"/>
      <c r="O183" s="213"/>
      <c r="P183" s="213"/>
      <c r="Q183" s="216"/>
      <c r="R183" s="216"/>
      <c r="S183" s="215"/>
      <c r="T183" s="216"/>
      <c r="U183" s="217"/>
      <c r="X183" s="120"/>
      <c r="Z183" s="120"/>
      <c r="AA183" s="120"/>
    </row>
    <row r="184" spans="1:27" s="142" customFormat="1" ht="14.25" customHeight="1">
      <c r="A184" s="215"/>
      <c r="B184" s="218"/>
      <c r="C184" s="219"/>
      <c r="D184" s="136"/>
      <c r="E184" s="212"/>
      <c r="F184" s="213"/>
      <c r="G184" s="214"/>
      <c r="H184" s="214"/>
      <c r="I184" s="215"/>
      <c r="J184" s="213"/>
      <c r="K184" s="216"/>
      <c r="L184" s="215"/>
      <c r="M184" s="213"/>
      <c r="N184" s="216"/>
      <c r="O184" s="213"/>
      <c r="P184" s="213"/>
      <c r="Q184" s="216"/>
      <c r="R184" s="216"/>
      <c r="S184" s="215"/>
      <c r="T184" s="216"/>
      <c r="U184" s="217"/>
      <c r="X184" s="120"/>
      <c r="Z184" s="120"/>
      <c r="AA184" s="120"/>
    </row>
    <row r="185" spans="1:27" s="142" customFormat="1" ht="14.25" customHeight="1">
      <c r="A185" s="215"/>
      <c r="B185" s="218"/>
      <c r="C185" s="219"/>
      <c r="D185" s="136"/>
      <c r="E185" s="212"/>
      <c r="F185" s="213"/>
      <c r="G185" s="214"/>
      <c r="H185" s="214"/>
      <c r="I185" s="215"/>
      <c r="J185" s="213"/>
      <c r="K185" s="216"/>
      <c r="L185" s="215"/>
      <c r="M185" s="213"/>
      <c r="N185" s="216"/>
      <c r="O185" s="213"/>
      <c r="P185" s="213"/>
      <c r="Q185" s="216"/>
      <c r="R185" s="216"/>
      <c r="S185" s="215"/>
      <c r="T185" s="216"/>
      <c r="U185" s="217"/>
      <c r="X185" s="120"/>
      <c r="Z185" s="120"/>
      <c r="AA185" s="120"/>
    </row>
    <row r="186" spans="1:27" s="142" customFormat="1" ht="14.25" customHeight="1">
      <c r="A186" s="215"/>
      <c r="B186" s="218"/>
      <c r="C186" s="219"/>
      <c r="D186" s="136"/>
      <c r="E186" s="212"/>
      <c r="F186" s="213"/>
      <c r="G186" s="214"/>
      <c r="H186" s="214"/>
      <c r="I186" s="215"/>
      <c r="J186" s="213"/>
      <c r="K186" s="216"/>
      <c r="L186" s="215"/>
      <c r="M186" s="213"/>
      <c r="N186" s="216"/>
      <c r="O186" s="213"/>
      <c r="P186" s="213"/>
      <c r="Q186" s="216"/>
      <c r="R186" s="216"/>
      <c r="S186" s="215"/>
      <c r="T186" s="216"/>
      <c r="U186" s="217"/>
      <c r="X186" s="120"/>
      <c r="Z186" s="120"/>
      <c r="AA186" s="120"/>
    </row>
    <row r="187" spans="1:27" s="142" customFormat="1" ht="14.25" customHeight="1">
      <c r="A187" s="215"/>
      <c r="B187" s="218"/>
      <c r="C187" s="219"/>
      <c r="D187" s="136"/>
      <c r="E187" s="212"/>
      <c r="F187" s="213"/>
      <c r="G187" s="214"/>
      <c r="H187" s="214"/>
      <c r="I187" s="215"/>
      <c r="J187" s="213"/>
      <c r="K187" s="216"/>
      <c r="L187" s="215"/>
      <c r="M187" s="213"/>
      <c r="N187" s="216"/>
      <c r="O187" s="213"/>
      <c r="P187" s="213"/>
      <c r="Q187" s="216"/>
      <c r="R187" s="216"/>
      <c r="S187" s="215"/>
      <c r="T187" s="216"/>
      <c r="U187" s="217"/>
      <c r="X187" s="120"/>
      <c r="Z187" s="120"/>
      <c r="AA187" s="120"/>
    </row>
    <row r="188" spans="1:27" s="142" customFormat="1" ht="14.25" customHeight="1">
      <c r="A188" s="215"/>
      <c r="B188" s="218"/>
      <c r="C188" s="219"/>
      <c r="D188" s="136"/>
      <c r="E188" s="212"/>
      <c r="F188" s="213"/>
      <c r="G188" s="214"/>
      <c r="H188" s="214"/>
      <c r="I188" s="215"/>
      <c r="J188" s="213"/>
      <c r="K188" s="216"/>
      <c r="L188" s="215"/>
      <c r="M188" s="213"/>
      <c r="N188" s="216"/>
      <c r="O188" s="213"/>
      <c r="P188" s="213"/>
      <c r="Q188" s="216"/>
      <c r="R188" s="216"/>
      <c r="S188" s="215"/>
      <c r="T188" s="216"/>
      <c r="U188" s="217"/>
      <c r="X188" s="120"/>
      <c r="Z188" s="120"/>
      <c r="AA188" s="120"/>
    </row>
    <row r="189" spans="1:27" s="142" customFormat="1" ht="14.25" customHeight="1">
      <c r="A189" s="215"/>
      <c r="B189" s="218"/>
      <c r="C189" s="219"/>
      <c r="D189" s="136"/>
      <c r="E189" s="212"/>
      <c r="F189" s="213"/>
      <c r="G189" s="214"/>
      <c r="H189" s="214"/>
      <c r="I189" s="215"/>
      <c r="J189" s="213"/>
      <c r="K189" s="216"/>
      <c r="L189" s="215"/>
      <c r="M189" s="213"/>
      <c r="N189" s="216"/>
      <c r="O189" s="213"/>
      <c r="P189" s="213"/>
      <c r="Q189" s="216"/>
      <c r="R189" s="216"/>
      <c r="S189" s="215"/>
      <c r="T189" s="216"/>
      <c r="U189" s="217"/>
      <c r="X189" s="120"/>
      <c r="Z189" s="120"/>
      <c r="AA189" s="120"/>
    </row>
    <row r="190" spans="1:27" s="142" customFormat="1" ht="14.25" customHeight="1">
      <c r="A190" s="215"/>
      <c r="B190" s="218"/>
      <c r="C190" s="219"/>
      <c r="D190" s="136"/>
      <c r="E190" s="212"/>
      <c r="F190" s="213"/>
      <c r="G190" s="214"/>
      <c r="H190" s="214"/>
      <c r="I190" s="215"/>
      <c r="J190" s="213"/>
      <c r="K190" s="216"/>
      <c r="L190" s="215"/>
      <c r="M190" s="213"/>
      <c r="N190" s="216"/>
      <c r="O190" s="213"/>
      <c r="P190" s="213"/>
      <c r="Q190" s="216"/>
      <c r="R190" s="216"/>
      <c r="S190" s="215"/>
      <c r="T190" s="216"/>
      <c r="U190" s="217"/>
      <c r="X190" s="120"/>
      <c r="Z190" s="120"/>
      <c r="AA190" s="120"/>
    </row>
    <row r="191" spans="1:27" s="142" customFormat="1" ht="14.25" customHeight="1">
      <c r="A191" s="215"/>
      <c r="B191" s="218"/>
      <c r="C191" s="219"/>
      <c r="D191" s="136"/>
      <c r="E191" s="212"/>
      <c r="F191" s="213"/>
      <c r="G191" s="214"/>
      <c r="H191" s="214"/>
      <c r="I191" s="215"/>
      <c r="J191" s="213"/>
      <c r="K191" s="216"/>
      <c r="L191" s="215"/>
      <c r="M191" s="213"/>
      <c r="N191" s="216"/>
      <c r="O191" s="213"/>
      <c r="P191" s="213"/>
      <c r="Q191" s="216"/>
      <c r="R191" s="216"/>
      <c r="S191" s="215"/>
      <c r="T191" s="216"/>
      <c r="U191" s="217"/>
      <c r="X191" s="120"/>
      <c r="Z191" s="120"/>
      <c r="AA191" s="120"/>
    </row>
    <row r="192" spans="1:27" s="142" customFormat="1" ht="14.25" customHeight="1">
      <c r="A192" s="215"/>
      <c r="B192" s="218"/>
      <c r="C192" s="219"/>
      <c r="D192" s="136"/>
      <c r="E192" s="212"/>
      <c r="F192" s="213"/>
      <c r="G192" s="214"/>
      <c r="H192" s="214"/>
      <c r="I192" s="215"/>
      <c r="J192" s="213"/>
      <c r="K192" s="216"/>
      <c r="L192" s="215"/>
      <c r="M192" s="213"/>
      <c r="N192" s="216"/>
      <c r="O192" s="213"/>
      <c r="P192" s="213"/>
      <c r="Q192" s="216"/>
      <c r="R192" s="216"/>
      <c r="S192" s="215"/>
      <c r="T192" s="216"/>
      <c r="U192" s="217"/>
      <c r="X192" s="120"/>
      <c r="Z192" s="120"/>
      <c r="AA192" s="120"/>
    </row>
    <row r="193" spans="1:27" s="142" customFormat="1" ht="14.25" customHeight="1">
      <c r="A193" s="215"/>
      <c r="B193" s="218"/>
      <c r="C193" s="219"/>
      <c r="D193" s="136"/>
      <c r="E193" s="212"/>
      <c r="F193" s="213"/>
      <c r="G193" s="214"/>
      <c r="H193" s="214"/>
      <c r="I193" s="215"/>
      <c r="J193" s="213"/>
      <c r="K193" s="216"/>
      <c r="L193" s="215"/>
      <c r="M193" s="213"/>
      <c r="N193" s="216"/>
      <c r="O193" s="213"/>
      <c r="P193" s="213"/>
      <c r="Q193" s="216"/>
      <c r="R193" s="216"/>
      <c r="S193" s="215"/>
      <c r="T193" s="216"/>
      <c r="U193" s="217"/>
      <c r="X193" s="120"/>
      <c r="Z193" s="120"/>
      <c r="AA193" s="120"/>
    </row>
    <row r="194" spans="1:27" s="142" customFormat="1" ht="14.25" customHeight="1">
      <c r="A194" s="215"/>
      <c r="B194" s="218"/>
      <c r="C194" s="219"/>
      <c r="D194" s="136"/>
      <c r="E194" s="212"/>
      <c r="F194" s="213"/>
      <c r="G194" s="214"/>
      <c r="H194" s="214"/>
      <c r="I194" s="215"/>
      <c r="J194" s="213"/>
      <c r="K194" s="216"/>
      <c r="L194" s="215"/>
      <c r="M194" s="213"/>
      <c r="N194" s="216"/>
      <c r="O194" s="213"/>
      <c r="P194" s="213"/>
      <c r="Q194" s="216"/>
      <c r="R194" s="216"/>
      <c r="S194" s="215"/>
      <c r="T194" s="216"/>
      <c r="U194" s="217"/>
      <c r="X194" s="120"/>
      <c r="Z194" s="120"/>
      <c r="AA194" s="120"/>
    </row>
    <row r="195" spans="1:27" s="142" customFormat="1" ht="14.25" customHeight="1">
      <c r="A195" s="215"/>
      <c r="B195" s="218"/>
      <c r="C195" s="219"/>
      <c r="D195" s="136"/>
      <c r="E195" s="212"/>
      <c r="F195" s="213"/>
      <c r="G195" s="214"/>
      <c r="H195" s="214"/>
      <c r="I195" s="215"/>
      <c r="J195" s="213"/>
      <c r="K195" s="216"/>
      <c r="L195" s="215"/>
      <c r="M195" s="213"/>
      <c r="N195" s="216"/>
      <c r="O195" s="213"/>
      <c r="P195" s="213"/>
      <c r="Q195" s="216"/>
      <c r="R195" s="216"/>
      <c r="S195" s="215"/>
      <c r="T195" s="216"/>
      <c r="U195" s="217"/>
      <c r="X195" s="120"/>
      <c r="Z195" s="120"/>
      <c r="AA195" s="120"/>
    </row>
    <row r="196" spans="1:27" s="142" customFormat="1" ht="14.25" customHeight="1">
      <c r="A196" s="215"/>
      <c r="B196" s="218"/>
      <c r="C196" s="219"/>
      <c r="D196" s="136"/>
      <c r="E196" s="212"/>
      <c r="F196" s="213"/>
      <c r="G196" s="214"/>
      <c r="H196" s="214"/>
      <c r="I196" s="215"/>
      <c r="J196" s="213"/>
      <c r="K196" s="216"/>
      <c r="L196" s="215"/>
      <c r="M196" s="213"/>
      <c r="N196" s="216"/>
      <c r="O196" s="213"/>
      <c r="P196" s="213"/>
      <c r="Q196" s="216"/>
      <c r="R196" s="216"/>
      <c r="S196" s="215"/>
      <c r="T196" s="216"/>
      <c r="U196" s="217"/>
      <c r="X196" s="120"/>
      <c r="Z196" s="120"/>
      <c r="AA196" s="120"/>
    </row>
    <row r="197" spans="1:27" s="142" customFormat="1" ht="14.25" customHeight="1">
      <c r="A197" s="215"/>
      <c r="B197" s="218"/>
      <c r="C197" s="219"/>
      <c r="D197" s="136"/>
      <c r="E197" s="212"/>
      <c r="F197" s="213"/>
      <c r="G197" s="214"/>
      <c r="H197" s="214"/>
      <c r="I197" s="215"/>
      <c r="J197" s="213"/>
      <c r="K197" s="216"/>
      <c r="L197" s="215"/>
      <c r="M197" s="213"/>
      <c r="N197" s="216"/>
      <c r="O197" s="213"/>
      <c r="P197" s="213"/>
      <c r="Q197" s="216"/>
      <c r="R197" s="216"/>
      <c r="S197" s="215"/>
      <c r="T197" s="216"/>
      <c r="U197" s="217"/>
      <c r="X197" s="120"/>
      <c r="Z197" s="120"/>
      <c r="AA197" s="120"/>
    </row>
    <row r="198" spans="1:27" s="142" customFormat="1" ht="14.25" customHeight="1">
      <c r="A198" s="215"/>
      <c r="B198" s="218"/>
      <c r="C198" s="219"/>
      <c r="D198" s="136"/>
      <c r="E198" s="212"/>
      <c r="F198" s="213"/>
      <c r="G198" s="214"/>
      <c r="H198" s="214"/>
      <c r="I198" s="215"/>
      <c r="J198" s="213"/>
      <c r="K198" s="216"/>
      <c r="L198" s="215"/>
      <c r="M198" s="213"/>
      <c r="N198" s="216"/>
      <c r="O198" s="213"/>
      <c r="P198" s="213"/>
      <c r="Q198" s="216"/>
      <c r="R198" s="216"/>
      <c r="S198" s="215"/>
      <c r="T198" s="216"/>
      <c r="U198" s="217"/>
      <c r="X198" s="120"/>
      <c r="Z198" s="120"/>
      <c r="AA198" s="120"/>
    </row>
    <row r="199" spans="1:27" s="142" customFormat="1" ht="14.25" customHeight="1">
      <c r="A199" s="215"/>
      <c r="B199" s="218"/>
      <c r="C199" s="219"/>
      <c r="D199" s="136"/>
      <c r="E199" s="212"/>
      <c r="F199" s="213"/>
      <c r="G199" s="214"/>
      <c r="H199" s="214"/>
      <c r="I199" s="215"/>
      <c r="J199" s="213"/>
      <c r="K199" s="216"/>
      <c r="L199" s="215"/>
      <c r="M199" s="213"/>
      <c r="N199" s="216"/>
      <c r="O199" s="213"/>
      <c r="P199" s="213"/>
      <c r="Q199" s="216"/>
      <c r="R199" s="216"/>
      <c r="S199" s="215"/>
      <c r="T199" s="216"/>
      <c r="U199" s="217"/>
      <c r="X199" s="120"/>
      <c r="Z199" s="120"/>
      <c r="AA199" s="120"/>
    </row>
    <row r="200" spans="1:27" s="142" customFormat="1" ht="14.25" customHeight="1">
      <c r="A200" s="215"/>
      <c r="B200" s="218"/>
      <c r="C200" s="219"/>
      <c r="D200" s="136"/>
      <c r="E200" s="212"/>
      <c r="F200" s="213"/>
      <c r="G200" s="214"/>
      <c r="H200" s="214"/>
      <c r="I200" s="215"/>
      <c r="J200" s="213"/>
      <c r="K200" s="216"/>
      <c r="L200" s="215"/>
      <c r="M200" s="213"/>
      <c r="N200" s="216"/>
      <c r="O200" s="213"/>
      <c r="P200" s="213"/>
      <c r="Q200" s="216"/>
      <c r="R200" s="216"/>
      <c r="S200" s="215"/>
      <c r="T200" s="216"/>
      <c r="U200" s="217"/>
      <c r="X200" s="120"/>
      <c r="Z200" s="120"/>
      <c r="AA200" s="120"/>
    </row>
    <row r="201" spans="1:27" s="142" customFormat="1" ht="14.25" customHeight="1">
      <c r="A201" s="215"/>
      <c r="B201" s="218"/>
      <c r="C201" s="219"/>
      <c r="D201" s="136"/>
      <c r="E201" s="212"/>
      <c r="F201" s="213"/>
      <c r="G201" s="214"/>
      <c r="H201" s="214"/>
      <c r="I201" s="215"/>
      <c r="J201" s="213"/>
      <c r="K201" s="216"/>
      <c r="L201" s="215"/>
      <c r="M201" s="213"/>
      <c r="N201" s="216"/>
      <c r="O201" s="213"/>
      <c r="P201" s="213"/>
      <c r="Q201" s="216"/>
      <c r="R201" s="216"/>
      <c r="S201" s="215"/>
      <c r="T201" s="216"/>
      <c r="U201" s="217"/>
      <c r="X201" s="120"/>
      <c r="Z201" s="120"/>
      <c r="AA201" s="120"/>
    </row>
    <row r="202" spans="1:27" s="142" customFormat="1" ht="14.25" customHeight="1">
      <c r="A202" s="215"/>
      <c r="B202" s="218"/>
      <c r="C202" s="219"/>
      <c r="D202" s="136"/>
      <c r="E202" s="212"/>
      <c r="F202" s="213"/>
      <c r="G202" s="214"/>
      <c r="H202" s="214"/>
      <c r="I202" s="215"/>
      <c r="J202" s="213"/>
      <c r="K202" s="216"/>
      <c r="L202" s="215"/>
      <c r="M202" s="213"/>
      <c r="N202" s="216"/>
      <c r="O202" s="213"/>
      <c r="P202" s="213"/>
      <c r="Q202" s="216"/>
      <c r="R202" s="216"/>
      <c r="S202" s="215"/>
      <c r="T202" s="216"/>
      <c r="U202" s="217"/>
      <c r="X202" s="120"/>
      <c r="Z202" s="120"/>
      <c r="AA202" s="120"/>
    </row>
    <row r="203" spans="1:27" s="142" customFormat="1" ht="14.25" customHeight="1">
      <c r="A203" s="215"/>
      <c r="B203" s="218"/>
      <c r="C203" s="219"/>
      <c r="D203" s="136"/>
      <c r="E203" s="212"/>
      <c r="F203" s="213"/>
      <c r="G203" s="214"/>
      <c r="H203" s="214"/>
      <c r="I203" s="215"/>
      <c r="J203" s="213"/>
      <c r="K203" s="216"/>
      <c r="L203" s="215"/>
      <c r="M203" s="213"/>
      <c r="N203" s="216"/>
      <c r="O203" s="213"/>
      <c r="P203" s="213"/>
      <c r="Q203" s="216"/>
      <c r="R203" s="216"/>
      <c r="S203" s="215"/>
      <c r="T203" s="216"/>
      <c r="U203" s="217"/>
      <c r="X203" s="120"/>
      <c r="Z203" s="120"/>
      <c r="AA203" s="120"/>
    </row>
    <row r="204" spans="1:27" s="142" customFormat="1" ht="14.25" customHeight="1">
      <c r="A204" s="215"/>
      <c r="B204" s="218"/>
      <c r="C204" s="219"/>
      <c r="D204" s="136"/>
      <c r="E204" s="212"/>
      <c r="F204" s="213"/>
      <c r="G204" s="214"/>
      <c r="H204" s="214"/>
      <c r="I204" s="215"/>
      <c r="J204" s="213"/>
      <c r="K204" s="216"/>
      <c r="L204" s="215"/>
      <c r="M204" s="213"/>
      <c r="N204" s="216"/>
      <c r="O204" s="213"/>
      <c r="P204" s="213"/>
      <c r="Q204" s="216"/>
      <c r="R204" s="216"/>
      <c r="S204" s="215"/>
      <c r="T204" s="216"/>
      <c r="U204" s="217"/>
      <c r="X204" s="120"/>
      <c r="Z204" s="120"/>
      <c r="AA204" s="120"/>
    </row>
    <row r="205" spans="1:27" s="142" customFormat="1" ht="14.25" customHeight="1">
      <c r="A205" s="215"/>
      <c r="B205" s="218"/>
      <c r="C205" s="219"/>
      <c r="D205" s="136"/>
      <c r="E205" s="212"/>
      <c r="F205" s="213"/>
      <c r="G205" s="214"/>
      <c r="H205" s="214"/>
      <c r="I205" s="215"/>
      <c r="J205" s="213"/>
      <c r="K205" s="216"/>
      <c r="L205" s="215"/>
      <c r="M205" s="213"/>
      <c r="N205" s="216"/>
      <c r="O205" s="213"/>
      <c r="P205" s="213"/>
      <c r="Q205" s="216"/>
      <c r="R205" s="216"/>
      <c r="S205" s="215"/>
      <c r="T205" s="216"/>
      <c r="U205" s="217"/>
      <c r="X205" s="120"/>
      <c r="Z205" s="120"/>
      <c r="AA205" s="120"/>
    </row>
    <row r="206" spans="1:27" s="142" customFormat="1" ht="14.25" customHeight="1">
      <c r="A206" s="215"/>
      <c r="B206" s="218"/>
      <c r="C206" s="219"/>
      <c r="D206" s="136"/>
      <c r="E206" s="212"/>
      <c r="F206" s="213"/>
      <c r="G206" s="214"/>
      <c r="H206" s="214"/>
      <c r="I206" s="215"/>
      <c r="J206" s="213"/>
      <c r="K206" s="216"/>
      <c r="L206" s="215"/>
      <c r="M206" s="213"/>
      <c r="N206" s="216"/>
      <c r="O206" s="213"/>
      <c r="P206" s="213"/>
      <c r="Q206" s="216"/>
      <c r="R206" s="216"/>
      <c r="S206" s="215"/>
      <c r="T206" s="216"/>
      <c r="U206" s="217"/>
      <c r="X206" s="120"/>
      <c r="Z206" s="120"/>
      <c r="AA206" s="120"/>
    </row>
    <row r="207" spans="1:27" s="142" customFormat="1" ht="14.25" customHeight="1">
      <c r="A207" s="215"/>
      <c r="B207" s="218"/>
      <c r="C207" s="219"/>
      <c r="D207" s="136"/>
      <c r="E207" s="212"/>
      <c r="F207" s="213"/>
      <c r="G207" s="214"/>
      <c r="H207" s="214"/>
      <c r="I207" s="215"/>
      <c r="J207" s="213"/>
      <c r="K207" s="216"/>
      <c r="L207" s="215"/>
      <c r="M207" s="213"/>
      <c r="N207" s="216"/>
      <c r="O207" s="213"/>
      <c r="P207" s="213"/>
      <c r="Q207" s="216"/>
      <c r="R207" s="216"/>
      <c r="S207" s="215"/>
      <c r="T207" s="216"/>
      <c r="U207" s="217"/>
      <c r="X207" s="120"/>
      <c r="Z207" s="120"/>
      <c r="AA207" s="120"/>
    </row>
    <row r="208" spans="1:27" s="142" customFormat="1" ht="14.25" customHeight="1">
      <c r="A208" s="215"/>
      <c r="B208" s="218"/>
      <c r="C208" s="219"/>
      <c r="D208" s="136"/>
      <c r="E208" s="212"/>
      <c r="F208" s="213"/>
      <c r="G208" s="214"/>
      <c r="H208" s="214"/>
      <c r="I208" s="215"/>
      <c r="J208" s="213"/>
      <c r="K208" s="216"/>
      <c r="L208" s="215"/>
      <c r="M208" s="213"/>
      <c r="N208" s="216"/>
      <c r="O208" s="213"/>
      <c r="P208" s="213"/>
      <c r="Q208" s="216"/>
      <c r="R208" s="216"/>
      <c r="S208" s="215"/>
      <c r="T208" s="216"/>
      <c r="U208" s="217"/>
      <c r="X208" s="120"/>
      <c r="Z208" s="120"/>
      <c r="AA208" s="120"/>
    </row>
    <row r="209" spans="1:27" s="142" customFormat="1" ht="14.25" customHeight="1">
      <c r="A209" s="215"/>
      <c r="B209" s="218"/>
      <c r="C209" s="219"/>
      <c r="D209" s="136"/>
      <c r="E209" s="212"/>
      <c r="F209" s="213"/>
      <c r="G209" s="214"/>
      <c r="H209" s="214"/>
      <c r="I209" s="215"/>
      <c r="J209" s="213"/>
      <c r="K209" s="216"/>
      <c r="L209" s="215"/>
      <c r="M209" s="213"/>
      <c r="N209" s="216"/>
      <c r="O209" s="213"/>
      <c r="P209" s="213"/>
      <c r="Q209" s="216"/>
      <c r="R209" s="216"/>
      <c r="S209" s="215"/>
      <c r="T209" s="216"/>
      <c r="U209" s="217"/>
      <c r="X209" s="120"/>
      <c r="Z209" s="120"/>
      <c r="AA209" s="120"/>
    </row>
    <row r="210" spans="1:27" s="142" customFormat="1" ht="14.25" customHeight="1">
      <c r="A210" s="215"/>
      <c r="B210" s="218"/>
      <c r="C210" s="219"/>
      <c r="D210" s="136"/>
      <c r="E210" s="212"/>
      <c r="F210" s="213"/>
      <c r="G210" s="214"/>
      <c r="H210" s="214"/>
      <c r="I210" s="215"/>
      <c r="J210" s="213"/>
      <c r="K210" s="216"/>
      <c r="L210" s="215"/>
      <c r="M210" s="213"/>
      <c r="N210" s="216"/>
      <c r="O210" s="213"/>
      <c r="P210" s="213"/>
      <c r="Q210" s="216"/>
      <c r="R210" s="216"/>
      <c r="S210" s="215"/>
      <c r="T210" s="216"/>
      <c r="U210" s="217"/>
      <c r="X210" s="120"/>
      <c r="Z210" s="120"/>
      <c r="AA210" s="120"/>
    </row>
    <row r="211" spans="1:27" s="142" customFormat="1" ht="14.25" customHeight="1">
      <c r="A211" s="215"/>
      <c r="B211" s="218"/>
      <c r="C211" s="219"/>
      <c r="D211" s="136"/>
      <c r="E211" s="212"/>
      <c r="F211" s="213"/>
      <c r="G211" s="214"/>
      <c r="H211" s="214"/>
      <c r="I211" s="215"/>
      <c r="J211" s="213"/>
      <c r="K211" s="216"/>
      <c r="L211" s="215"/>
      <c r="M211" s="213"/>
      <c r="N211" s="216"/>
      <c r="O211" s="213"/>
      <c r="P211" s="213"/>
      <c r="Q211" s="216"/>
      <c r="R211" s="216"/>
      <c r="S211" s="215"/>
      <c r="T211" s="216"/>
      <c r="U211" s="217"/>
      <c r="X211" s="120"/>
      <c r="Z211" s="120"/>
      <c r="AA211" s="120"/>
    </row>
    <row r="212" spans="1:27" s="143" customFormat="1"/>
    <row r="213" spans="1:27" s="143" customFormat="1"/>
    <row r="214" spans="1:27" s="143" customFormat="1"/>
    <row r="215" spans="1:27" s="143" customFormat="1"/>
    <row r="216" spans="1:27" s="143" customFormat="1"/>
    <row r="217" spans="1:27" s="143" customFormat="1"/>
  </sheetData>
  <sheetProtection formatCells="0" formatColumns="0" formatRows="0" insertColumns="0" insertRows="0" insertHyperlinks="0" deleteColumns="0" deleteRows="0" sort="0" autoFilter="0" pivotTables="0"/>
  <dataConsolidate/>
  <mergeCells count="1805">
    <mergeCell ref="P99:P100"/>
    <mergeCell ref="L101:L102"/>
    <mergeCell ref="M95:M96"/>
    <mergeCell ref="N95:N96"/>
    <mergeCell ref="O95:O96"/>
    <mergeCell ref="P95:P96"/>
    <mergeCell ref="M91:M92"/>
    <mergeCell ref="N91:N92"/>
    <mergeCell ref="O91:O92"/>
    <mergeCell ref="P91:P92"/>
    <mergeCell ref="M87:M88"/>
    <mergeCell ref="N87:N88"/>
    <mergeCell ref="O87:O88"/>
    <mergeCell ref="P87:P88"/>
    <mergeCell ref="U87:U88"/>
    <mergeCell ref="U85:U86"/>
    <mergeCell ref="M83:M84"/>
    <mergeCell ref="N83:N84"/>
    <mergeCell ref="O83:O84"/>
    <mergeCell ref="P83:P84"/>
    <mergeCell ref="Q83:R84"/>
    <mergeCell ref="S83:S84"/>
    <mergeCell ref="T83:T84"/>
    <mergeCell ref="U83:U84"/>
    <mergeCell ref="O45:O46"/>
    <mergeCell ref="P45:P46"/>
    <mergeCell ref="Q45:R46"/>
    <mergeCell ref="S45:S46"/>
    <mergeCell ref="T45:T46"/>
    <mergeCell ref="G49:G50"/>
    <mergeCell ref="H49:H50"/>
    <mergeCell ref="I49:I50"/>
    <mergeCell ref="J49:J50"/>
    <mergeCell ref="K49:K50"/>
    <mergeCell ref="T49:T50"/>
    <mergeCell ref="A57:A58"/>
    <mergeCell ref="B57:B58"/>
    <mergeCell ref="C57:C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Q57:R58"/>
    <mergeCell ref="S57:S58"/>
    <mergeCell ref="T57:T58"/>
    <mergeCell ref="T53:T54"/>
    <mergeCell ref="K55:K56"/>
    <mergeCell ref="L55:L56"/>
    <mergeCell ref="T27:T28"/>
    <mergeCell ref="U27:U28"/>
    <mergeCell ref="A29:A30"/>
    <mergeCell ref="B29:B30"/>
    <mergeCell ref="C29:C30"/>
    <mergeCell ref="E29:E30"/>
    <mergeCell ref="F29:F30"/>
    <mergeCell ref="T31:T32"/>
    <mergeCell ref="K33:K34"/>
    <mergeCell ref="L33:L34"/>
    <mergeCell ref="M33:M34"/>
    <mergeCell ref="N33:N34"/>
    <mergeCell ref="O33:O34"/>
    <mergeCell ref="P33:P34"/>
    <mergeCell ref="G41:G42"/>
    <mergeCell ref="H41:H42"/>
    <mergeCell ref="I41:I42"/>
    <mergeCell ref="J41:J42"/>
    <mergeCell ref="K41:K42"/>
    <mergeCell ref="T41:T42"/>
    <mergeCell ref="A27:A28"/>
    <mergeCell ref="B27:B28"/>
    <mergeCell ref="C27:C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Q27:R28"/>
    <mergeCell ref="S27:S28"/>
    <mergeCell ref="U210:U211"/>
    <mergeCell ref="K210:K211"/>
    <mergeCell ref="L210:L211"/>
    <mergeCell ref="M210:M211"/>
    <mergeCell ref="N210:N211"/>
    <mergeCell ref="O210:O211"/>
    <mergeCell ref="P210:P211"/>
    <mergeCell ref="Q210:R211"/>
    <mergeCell ref="S210:S211"/>
    <mergeCell ref="T210:T211"/>
    <mergeCell ref="A210:A211"/>
    <mergeCell ref="B210:B211"/>
    <mergeCell ref="C210:C211"/>
    <mergeCell ref="E210:E211"/>
    <mergeCell ref="F210:F211"/>
    <mergeCell ref="G210:G211"/>
    <mergeCell ref="H210:H211"/>
    <mergeCell ref="I210:I211"/>
    <mergeCell ref="J210:J211"/>
    <mergeCell ref="U206:U207"/>
    <mergeCell ref="A208:A209"/>
    <mergeCell ref="B208:B209"/>
    <mergeCell ref="C208:C209"/>
    <mergeCell ref="E208:E209"/>
    <mergeCell ref="F208:F209"/>
    <mergeCell ref="G208:G209"/>
    <mergeCell ref="H208:H209"/>
    <mergeCell ref="I208:I209"/>
    <mergeCell ref="J208:J209"/>
    <mergeCell ref="K208:K209"/>
    <mergeCell ref="L208:L209"/>
    <mergeCell ref="M208:M209"/>
    <mergeCell ref="N208:N209"/>
    <mergeCell ref="O208:O209"/>
    <mergeCell ref="P208:P209"/>
    <mergeCell ref="Q208:R209"/>
    <mergeCell ref="S208:S209"/>
    <mergeCell ref="T208:T209"/>
    <mergeCell ref="U208:U209"/>
    <mergeCell ref="K206:K207"/>
    <mergeCell ref="L206:L207"/>
    <mergeCell ref="M206:M207"/>
    <mergeCell ref="N206:N207"/>
    <mergeCell ref="O206:O207"/>
    <mergeCell ref="P206:P207"/>
    <mergeCell ref="Q206:R207"/>
    <mergeCell ref="S206:S207"/>
    <mergeCell ref="T206:T207"/>
    <mergeCell ref="A206:A207"/>
    <mergeCell ref="B206:B207"/>
    <mergeCell ref="C206:C207"/>
    <mergeCell ref="E206:E207"/>
    <mergeCell ref="F206:F207"/>
    <mergeCell ref="G206:G207"/>
    <mergeCell ref="H206:H207"/>
    <mergeCell ref="I206:I207"/>
    <mergeCell ref="J206:J207"/>
    <mergeCell ref="U202:U203"/>
    <mergeCell ref="A204:A205"/>
    <mergeCell ref="B204:B205"/>
    <mergeCell ref="C204:C205"/>
    <mergeCell ref="E204:E205"/>
    <mergeCell ref="F204:F205"/>
    <mergeCell ref="G204:G205"/>
    <mergeCell ref="H204:H205"/>
    <mergeCell ref="I204:I205"/>
    <mergeCell ref="J204:J205"/>
    <mergeCell ref="K204:K205"/>
    <mergeCell ref="L204:L205"/>
    <mergeCell ref="M204:M205"/>
    <mergeCell ref="N204:N205"/>
    <mergeCell ref="O204:O205"/>
    <mergeCell ref="P204:P205"/>
    <mergeCell ref="Q204:R205"/>
    <mergeCell ref="S204:S205"/>
    <mergeCell ref="T204:T205"/>
    <mergeCell ref="U204:U205"/>
    <mergeCell ref="K202:K203"/>
    <mergeCell ref="L202:L203"/>
    <mergeCell ref="M202:M203"/>
    <mergeCell ref="N202:N203"/>
    <mergeCell ref="O202:O203"/>
    <mergeCell ref="P202:P203"/>
    <mergeCell ref="Q202:R203"/>
    <mergeCell ref="S202:S203"/>
    <mergeCell ref="T202:T203"/>
    <mergeCell ref="A202:A203"/>
    <mergeCell ref="B202:B203"/>
    <mergeCell ref="C202:C203"/>
    <mergeCell ref="E202:E203"/>
    <mergeCell ref="F202:F203"/>
    <mergeCell ref="G202:G203"/>
    <mergeCell ref="H202:H203"/>
    <mergeCell ref="I202:I203"/>
    <mergeCell ref="J202:J203"/>
    <mergeCell ref="U198:U199"/>
    <mergeCell ref="A200:A201"/>
    <mergeCell ref="B200:B201"/>
    <mergeCell ref="C200:C201"/>
    <mergeCell ref="E200:E201"/>
    <mergeCell ref="F200:F201"/>
    <mergeCell ref="G200:G201"/>
    <mergeCell ref="H200:H201"/>
    <mergeCell ref="I200:I201"/>
    <mergeCell ref="J200:J201"/>
    <mergeCell ref="K200:K201"/>
    <mergeCell ref="L200:L201"/>
    <mergeCell ref="M200:M201"/>
    <mergeCell ref="N200:N201"/>
    <mergeCell ref="O200:O201"/>
    <mergeCell ref="P200:P201"/>
    <mergeCell ref="Q200:R201"/>
    <mergeCell ref="S200:S201"/>
    <mergeCell ref="T200:T201"/>
    <mergeCell ref="U200:U201"/>
    <mergeCell ref="K198:K199"/>
    <mergeCell ref="L198:L199"/>
    <mergeCell ref="M198:M199"/>
    <mergeCell ref="N198:N199"/>
    <mergeCell ref="O198:O199"/>
    <mergeCell ref="P198:P199"/>
    <mergeCell ref="Q198:R199"/>
    <mergeCell ref="S198:S199"/>
    <mergeCell ref="T198:T199"/>
    <mergeCell ref="A198:A199"/>
    <mergeCell ref="B198:B199"/>
    <mergeCell ref="C198:C199"/>
    <mergeCell ref="E198:E199"/>
    <mergeCell ref="F198:F199"/>
    <mergeCell ref="G198:G199"/>
    <mergeCell ref="H198:H199"/>
    <mergeCell ref="I198:I199"/>
    <mergeCell ref="J198:J199"/>
    <mergeCell ref="U194:U195"/>
    <mergeCell ref="A196:A197"/>
    <mergeCell ref="B196:B197"/>
    <mergeCell ref="C196:C197"/>
    <mergeCell ref="E196:E197"/>
    <mergeCell ref="F196:F197"/>
    <mergeCell ref="G196:G197"/>
    <mergeCell ref="H196:H197"/>
    <mergeCell ref="I196:I197"/>
    <mergeCell ref="J196:J197"/>
    <mergeCell ref="K196:K197"/>
    <mergeCell ref="L196:L197"/>
    <mergeCell ref="M196:M197"/>
    <mergeCell ref="N196:N197"/>
    <mergeCell ref="O196:O197"/>
    <mergeCell ref="P196:P197"/>
    <mergeCell ref="Q196:R197"/>
    <mergeCell ref="S196:S197"/>
    <mergeCell ref="T196:T197"/>
    <mergeCell ref="U196:U197"/>
    <mergeCell ref="K194:K195"/>
    <mergeCell ref="L194:L195"/>
    <mergeCell ref="M194:M195"/>
    <mergeCell ref="N194:N195"/>
    <mergeCell ref="O194:O195"/>
    <mergeCell ref="P194:P195"/>
    <mergeCell ref="Q194:R195"/>
    <mergeCell ref="S194:S195"/>
    <mergeCell ref="T194:T195"/>
    <mergeCell ref="A194:A195"/>
    <mergeCell ref="B194:B195"/>
    <mergeCell ref="C194:C195"/>
    <mergeCell ref="E194:E195"/>
    <mergeCell ref="F194:F195"/>
    <mergeCell ref="G194:G195"/>
    <mergeCell ref="H194:H195"/>
    <mergeCell ref="I194:I195"/>
    <mergeCell ref="J194:J195"/>
    <mergeCell ref="U190:U191"/>
    <mergeCell ref="A192:A193"/>
    <mergeCell ref="B192:B193"/>
    <mergeCell ref="C192:C193"/>
    <mergeCell ref="E192:E193"/>
    <mergeCell ref="F192:F193"/>
    <mergeCell ref="G192:G193"/>
    <mergeCell ref="H192:H193"/>
    <mergeCell ref="I192:I193"/>
    <mergeCell ref="J192:J193"/>
    <mergeCell ref="K192:K193"/>
    <mergeCell ref="L192:L193"/>
    <mergeCell ref="M192:M193"/>
    <mergeCell ref="N192:N193"/>
    <mergeCell ref="O192:O193"/>
    <mergeCell ref="P192:P193"/>
    <mergeCell ref="Q192:R193"/>
    <mergeCell ref="S192:S193"/>
    <mergeCell ref="T192:T193"/>
    <mergeCell ref="U192:U193"/>
    <mergeCell ref="K190:K191"/>
    <mergeCell ref="L190:L191"/>
    <mergeCell ref="M190:M191"/>
    <mergeCell ref="N190:N191"/>
    <mergeCell ref="O190:O191"/>
    <mergeCell ref="P190:P191"/>
    <mergeCell ref="Q190:R191"/>
    <mergeCell ref="S190:S191"/>
    <mergeCell ref="T190:T191"/>
    <mergeCell ref="A190:A191"/>
    <mergeCell ref="B190:B191"/>
    <mergeCell ref="C190:C191"/>
    <mergeCell ref="E190:E191"/>
    <mergeCell ref="F190:F191"/>
    <mergeCell ref="G190:G191"/>
    <mergeCell ref="H190:H191"/>
    <mergeCell ref="I190:I191"/>
    <mergeCell ref="J190:J191"/>
    <mergeCell ref="U186:U187"/>
    <mergeCell ref="A188:A189"/>
    <mergeCell ref="B188:B189"/>
    <mergeCell ref="C188:C189"/>
    <mergeCell ref="E188:E189"/>
    <mergeCell ref="F188:F189"/>
    <mergeCell ref="G188:G189"/>
    <mergeCell ref="H188:H189"/>
    <mergeCell ref="I188:I189"/>
    <mergeCell ref="J188:J189"/>
    <mergeCell ref="K188:K189"/>
    <mergeCell ref="L188:L189"/>
    <mergeCell ref="M188:M189"/>
    <mergeCell ref="N188:N189"/>
    <mergeCell ref="O188:O189"/>
    <mergeCell ref="P188:P189"/>
    <mergeCell ref="Q188:R189"/>
    <mergeCell ref="S188:S189"/>
    <mergeCell ref="T188:T189"/>
    <mergeCell ref="U188:U189"/>
    <mergeCell ref="K186:K187"/>
    <mergeCell ref="L186:L187"/>
    <mergeCell ref="M186:M187"/>
    <mergeCell ref="N186:N187"/>
    <mergeCell ref="O186:O187"/>
    <mergeCell ref="P186:P187"/>
    <mergeCell ref="Q186:R187"/>
    <mergeCell ref="S186:S187"/>
    <mergeCell ref="T186:T187"/>
    <mergeCell ref="A186:A187"/>
    <mergeCell ref="B186:B187"/>
    <mergeCell ref="C186:C187"/>
    <mergeCell ref="E186:E187"/>
    <mergeCell ref="F186:F187"/>
    <mergeCell ref="G186:G187"/>
    <mergeCell ref="H186:H187"/>
    <mergeCell ref="I186:I187"/>
    <mergeCell ref="J186:J187"/>
    <mergeCell ref="U182:U183"/>
    <mergeCell ref="A184:A185"/>
    <mergeCell ref="B184:B185"/>
    <mergeCell ref="C184:C185"/>
    <mergeCell ref="E184:E185"/>
    <mergeCell ref="F184:F185"/>
    <mergeCell ref="G184:G185"/>
    <mergeCell ref="H184:H185"/>
    <mergeCell ref="I184:I185"/>
    <mergeCell ref="J184:J185"/>
    <mergeCell ref="K184:K185"/>
    <mergeCell ref="L184:L185"/>
    <mergeCell ref="M184:M185"/>
    <mergeCell ref="N184:N185"/>
    <mergeCell ref="O184:O185"/>
    <mergeCell ref="P184:P185"/>
    <mergeCell ref="Q184:R185"/>
    <mergeCell ref="S184:S185"/>
    <mergeCell ref="T184:T185"/>
    <mergeCell ref="U184:U185"/>
    <mergeCell ref="K182:K183"/>
    <mergeCell ref="L182:L183"/>
    <mergeCell ref="M182:M183"/>
    <mergeCell ref="N182:N183"/>
    <mergeCell ref="O182:O183"/>
    <mergeCell ref="P182:P183"/>
    <mergeCell ref="Q182:R183"/>
    <mergeCell ref="S182:S183"/>
    <mergeCell ref="T182:T183"/>
    <mergeCell ref="A182:A183"/>
    <mergeCell ref="B182:B183"/>
    <mergeCell ref="C182:C183"/>
    <mergeCell ref="E182:E183"/>
    <mergeCell ref="F182:F183"/>
    <mergeCell ref="G182:G183"/>
    <mergeCell ref="H182:H183"/>
    <mergeCell ref="I182:I183"/>
    <mergeCell ref="J182:J183"/>
    <mergeCell ref="U178:U179"/>
    <mergeCell ref="A180:A181"/>
    <mergeCell ref="B180:B181"/>
    <mergeCell ref="C180:C181"/>
    <mergeCell ref="E180:E181"/>
    <mergeCell ref="F180:F181"/>
    <mergeCell ref="G180:G181"/>
    <mergeCell ref="H180:H181"/>
    <mergeCell ref="I180:I181"/>
    <mergeCell ref="J180:J181"/>
    <mergeCell ref="K180:K181"/>
    <mergeCell ref="L180:L181"/>
    <mergeCell ref="M180:M181"/>
    <mergeCell ref="N180:N181"/>
    <mergeCell ref="O180:O181"/>
    <mergeCell ref="P180:P181"/>
    <mergeCell ref="Q180:R181"/>
    <mergeCell ref="S180:S181"/>
    <mergeCell ref="T180:T181"/>
    <mergeCell ref="U180:U181"/>
    <mergeCell ref="K178:K179"/>
    <mergeCell ref="L178:L179"/>
    <mergeCell ref="M178:M179"/>
    <mergeCell ref="N178:N179"/>
    <mergeCell ref="O178:O179"/>
    <mergeCell ref="P178:P179"/>
    <mergeCell ref="Q178:R179"/>
    <mergeCell ref="S178:S179"/>
    <mergeCell ref="T178:T179"/>
    <mergeCell ref="A178:A179"/>
    <mergeCell ref="B178:B179"/>
    <mergeCell ref="C178:C179"/>
    <mergeCell ref="E178:E179"/>
    <mergeCell ref="F178:F179"/>
    <mergeCell ref="G178:G179"/>
    <mergeCell ref="H178:H179"/>
    <mergeCell ref="I178:I179"/>
    <mergeCell ref="J178:J179"/>
    <mergeCell ref="U174:U175"/>
    <mergeCell ref="A176:A177"/>
    <mergeCell ref="B176:B177"/>
    <mergeCell ref="C176:C177"/>
    <mergeCell ref="E176:E177"/>
    <mergeCell ref="F176:F177"/>
    <mergeCell ref="G176:G177"/>
    <mergeCell ref="H176:H177"/>
    <mergeCell ref="I176:I177"/>
    <mergeCell ref="J176:J177"/>
    <mergeCell ref="K176:K177"/>
    <mergeCell ref="L176:L177"/>
    <mergeCell ref="M176:M177"/>
    <mergeCell ref="N176:N177"/>
    <mergeCell ref="O176:O177"/>
    <mergeCell ref="P176:P177"/>
    <mergeCell ref="Q176:R177"/>
    <mergeCell ref="S176:S177"/>
    <mergeCell ref="T176:T177"/>
    <mergeCell ref="U176:U177"/>
    <mergeCell ref="K174:K175"/>
    <mergeCell ref="L174:L175"/>
    <mergeCell ref="M174:M175"/>
    <mergeCell ref="N174:N175"/>
    <mergeCell ref="O174:O175"/>
    <mergeCell ref="P174:P175"/>
    <mergeCell ref="Q174:R175"/>
    <mergeCell ref="S174:S175"/>
    <mergeCell ref="T174:T175"/>
    <mergeCell ref="A174:A175"/>
    <mergeCell ref="B174:B175"/>
    <mergeCell ref="C174:C175"/>
    <mergeCell ref="E174:E175"/>
    <mergeCell ref="F174:F175"/>
    <mergeCell ref="G174:G175"/>
    <mergeCell ref="H174:H175"/>
    <mergeCell ref="I174:I175"/>
    <mergeCell ref="J174:J175"/>
    <mergeCell ref="U170:U171"/>
    <mergeCell ref="A172:A173"/>
    <mergeCell ref="B172:B173"/>
    <mergeCell ref="C172:C173"/>
    <mergeCell ref="E172:E173"/>
    <mergeCell ref="F172:F173"/>
    <mergeCell ref="G172:G173"/>
    <mergeCell ref="H172:H173"/>
    <mergeCell ref="I172:I173"/>
    <mergeCell ref="J172:J173"/>
    <mergeCell ref="K172:K173"/>
    <mergeCell ref="L172:L173"/>
    <mergeCell ref="M172:M173"/>
    <mergeCell ref="N172:N173"/>
    <mergeCell ref="O172:O173"/>
    <mergeCell ref="P172:P173"/>
    <mergeCell ref="Q172:R173"/>
    <mergeCell ref="S172:S173"/>
    <mergeCell ref="T172:T173"/>
    <mergeCell ref="U172:U173"/>
    <mergeCell ref="K170:K171"/>
    <mergeCell ref="L170:L171"/>
    <mergeCell ref="M170:M171"/>
    <mergeCell ref="N170:N171"/>
    <mergeCell ref="O170:O171"/>
    <mergeCell ref="P170:P171"/>
    <mergeCell ref="Q170:R171"/>
    <mergeCell ref="S170:S171"/>
    <mergeCell ref="T170:T171"/>
    <mergeCell ref="A170:A171"/>
    <mergeCell ref="B170:B171"/>
    <mergeCell ref="C170:C171"/>
    <mergeCell ref="E170:E171"/>
    <mergeCell ref="F170:F171"/>
    <mergeCell ref="G170:G171"/>
    <mergeCell ref="H170:H171"/>
    <mergeCell ref="I170:I171"/>
    <mergeCell ref="J170:J171"/>
    <mergeCell ref="U166:U167"/>
    <mergeCell ref="A168:A169"/>
    <mergeCell ref="B168:B169"/>
    <mergeCell ref="C168:C169"/>
    <mergeCell ref="E168:E169"/>
    <mergeCell ref="F168:F169"/>
    <mergeCell ref="G168:G169"/>
    <mergeCell ref="H168:H169"/>
    <mergeCell ref="I168:I169"/>
    <mergeCell ref="J168:J169"/>
    <mergeCell ref="K168:K169"/>
    <mergeCell ref="L168:L169"/>
    <mergeCell ref="M168:M169"/>
    <mergeCell ref="N168:N169"/>
    <mergeCell ref="O168:O169"/>
    <mergeCell ref="P168:P169"/>
    <mergeCell ref="Q168:R169"/>
    <mergeCell ref="S168:S169"/>
    <mergeCell ref="T168:T169"/>
    <mergeCell ref="U168:U169"/>
    <mergeCell ref="K166:K167"/>
    <mergeCell ref="L166:L167"/>
    <mergeCell ref="M166:M167"/>
    <mergeCell ref="N166:N167"/>
    <mergeCell ref="O166:O167"/>
    <mergeCell ref="P166:P167"/>
    <mergeCell ref="Q166:R167"/>
    <mergeCell ref="S166:S167"/>
    <mergeCell ref="T166:T167"/>
    <mergeCell ref="A166:A167"/>
    <mergeCell ref="B166:B167"/>
    <mergeCell ref="C166:C167"/>
    <mergeCell ref="E166:E167"/>
    <mergeCell ref="F166:F167"/>
    <mergeCell ref="G166:G167"/>
    <mergeCell ref="H166:H167"/>
    <mergeCell ref="I166:I167"/>
    <mergeCell ref="J166:J167"/>
    <mergeCell ref="U162:U163"/>
    <mergeCell ref="A164:A165"/>
    <mergeCell ref="B164:B165"/>
    <mergeCell ref="C164:C165"/>
    <mergeCell ref="E164:E165"/>
    <mergeCell ref="F164:F165"/>
    <mergeCell ref="G164:G165"/>
    <mergeCell ref="H164:H165"/>
    <mergeCell ref="I164:I165"/>
    <mergeCell ref="J164:J165"/>
    <mergeCell ref="K164:K165"/>
    <mergeCell ref="L164:L165"/>
    <mergeCell ref="M164:M165"/>
    <mergeCell ref="N164:N165"/>
    <mergeCell ref="O164:O165"/>
    <mergeCell ref="P164:P165"/>
    <mergeCell ref="Q164:R165"/>
    <mergeCell ref="S164:S165"/>
    <mergeCell ref="T164:T165"/>
    <mergeCell ref="U164:U165"/>
    <mergeCell ref="K162:K163"/>
    <mergeCell ref="L162:L163"/>
    <mergeCell ref="M162:M163"/>
    <mergeCell ref="N162:N163"/>
    <mergeCell ref="O162:O163"/>
    <mergeCell ref="P162:P163"/>
    <mergeCell ref="Q162:R163"/>
    <mergeCell ref="S162:S163"/>
    <mergeCell ref="T162:T163"/>
    <mergeCell ref="A162:A163"/>
    <mergeCell ref="B162:B163"/>
    <mergeCell ref="C162:C163"/>
    <mergeCell ref="E162:E163"/>
    <mergeCell ref="F162:F163"/>
    <mergeCell ref="G162:G163"/>
    <mergeCell ref="H162:H163"/>
    <mergeCell ref="I162:I163"/>
    <mergeCell ref="J162:J163"/>
    <mergeCell ref="U158:U159"/>
    <mergeCell ref="A160:A161"/>
    <mergeCell ref="B160:B161"/>
    <mergeCell ref="C160:C161"/>
    <mergeCell ref="E160:E161"/>
    <mergeCell ref="F160:F161"/>
    <mergeCell ref="G160:G161"/>
    <mergeCell ref="H160:H161"/>
    <mergeCell ref="I160:I161"/>
    <mergeCell ref="J160:J161"/>
    <mergeCell ref="K160:K161"/>
    <mergeCell ref="L160:L161"/>
    <mergeCell ref="M160:M161"/>
    <mergeCell ref="N160:N161"/>
    <mergeCell ref="O160:O161"/>
    <mergeCell ref="P160:P161"/>
    <mergeCell ref="Q160:R161"/>
    <mergeCell ref="S160:S161"/>
    <mergeCell ref="T160:T161"/>
    <mergeCell ref="U160:U161"/>
    <mergeCell ref="K158:K159"/>
    <mergeCell ref="L158:L159"/>
    <mergeCell ref="M158:M159"/>
    <mergeCell ref="N158:N159"/>
    <mergeCell ref="O158:O159"/>
    <mergeCell ref="P158:P159"/>
    <mergeCell ref="Q158:R159"/>
    <mergeCell ref="S158:S159"/>
    <mergeCell ref="T158:T159"/>
    <mergeCell ref="A158:A159"/>
    <mergeCell ref="B158:B159"/>
    <mergeCell ref="C158:C159"/>
    <mergeCell ref="E158:E159"/>
    <mergeCell ref="F158:F159"/>
    <mergeCell ref="G158:G159"/>
    <mergeCell ref="H158:H159"/>
    <mergeCell ref="I158:I159"/>
    <mergeCell ref="J158:J159"/>
    <mergeCell ref="U154:U155"/>
    <mergeCell ref="A156:A157"/>
    <mergeCell ref="B156:B157"/>
    <mergeCell ref="C156:C157"/>
    <mergeCell ref="E156:E157"/>
    <mergeCell ref="F156:F157"/>
    <mergeCell ref="G156:G157"/>
    <mergeCell ref="H156:H157"/>
    <mergeCell ref="I156:I157"/>
    <mergeCell ref="J156:J157"/>
    <mergeCell ref="K156:K157"/>
    <mergeCell ref="L156:L157"/>
    <mergeCell ref="M156:M157"/>
    <mergeCell ref="N156:N157"/>
    <mergeCell ref="O156:O157"/>
    <mergeCell ref="P156:P157"/>
    <mergeCell ref="Q156:R157"/>
    <mergeCell ref="S156:S157"/>
    <mergeCell ref="T156:T157"/>
    <mergeCell ref="U156:U157"/>
    <mergeCell ref="K154:K155"/>
    <mergeCell ref="L154:L155"/>
    <mergeCell ref="M154:M155"/>
    <mergeCell ref="N154:N155"/>
    <mergeCell ref="O154:O155"/>
    <mergeCell ref="P154:P155"/>
    <mergeCell ref="Q154:R155"/>
    <mergeCell ref="S154:S155"/>
    <mergeCell ref="T154:T155"/>
    <mergeCell ref="A154:A155"/>
    <mergeCell ref="B154:B155"/>
    <mergeCell ref="C154:C155"/>
    <mergeCell ref="E154:E155"/>
    <mergeCell ref="F154:F155"/>
    <mergeCell ref="G154:G155"/>
    <mergeCell ref="H154:H155"/>
    <mergeCell ref="I154:I155"/>
    <mergeCell ref="J154:J155"/>
    <mergeCell ref="U150:U151"/>
    <mergeCell ref="A152:A153"/>
    <mergeCell ref="B152:B153"/>
    <mergeCell ref="C152:C153"/>
    <mergeCell ref="E152:E153"/>
    <mergeCell ref="F152:F153"/>
    <mergeCell ref="G152:G153"/>
    <mergeCell ref="H152:H153"/>
    <mergeCell ref="I152:I153"/>
    <mergeCell ref="J152:J153"/>
    <mergeCell ref="K152:K153"/>
    <mergeCell ref="L152:L153"/>
    <mergeCell ref="M152:M153"/>
    <mergeCell ref="N152:N153"/>
    <mergeCell ref="O152:O153"/>
    <mergeCell ref="P152:P153"/>
    <mergeCell ref="Q152:R153"/>
    <mergeCell ref="S152:S153"/>
    <mergeCell ref="T152:T153"/>
    <mergeCell ref="U152:U153"/>
    <mergeCell ref="K150:K151"/>
    <mergeCell ref="L150:L151"/>
    <mergeCell ref="M150:M151"/>
    <mergeCell ref="N150:N151"/>
    <mergeCell ref="O150:O151"/>
    <mergeCell ref="P150:P151"/>
    <mergeCell ref="Q150:R151"/>
    <mergeCell ref="S150:S151"/>
    <mergeCell ref="T150:T151"/>
    <mergeCell ref="A150:A151"/>
    <mergeCell ref="B150:B151"/>
    <mergeCell ref="C150:C151"/>
    <mergeCell ref="E150:E151"/>
    <mergeCell ref="F150:F151"/>
    <mergeCell ref="G150:G151"/>
    <mergeCell ref="H150:H151"/>
    <mergeCell ref="I150:I151"/>
    <mergeCell ref="J150:J151"/>
    <mergeCell ref="U146:U147"/>
    <mergeCell ref="A148:A149"/>
    <mergeCell ref="B148:B149"/>
    <mergeCell ref="C148:C149"/>
    <mergeCell ref="E148:E149"/>
    <mergeCell ref="F148:F149"/>
    <mergeCell ref="G148:G149"/>
    <mergeCell ref="H148:H149"/>
    <mergeCell ref="I148:I149"/>
    <mergeCell ref="J148:J149"/>
    <mergeCell ref="K148:K149"/>
    <mergeCell ref="L148:L149"/>
    <mergeCell ref="M148:M149"/>
    <mergeCell ref="N148:N149"/>
    <mergeCell ref="O148:O149"/>
    <mergeCell ref="P148:P149"/>
    <mergeCell ref="Q148:R149"/>
    <mergeCell ref="S148:S149"/>
    <mergeCell ref="T148:T149"/>
    <mergeCell ref="U148:U149"/>
    <mergeCell ref="K146:K147"/>
    <mergeCell ref="L146:L147"/>
    <mergeCell ref="M146:M147"/>
    <mergeCell ref="N146:N147"/>
    <mergeCell ref="O146:O147"/>
    <mergeCell ref="P146:P147"/>
    <mergeCell ref="Q146:R147"/>
    <mergeCell ref="S146:S147"/>
    <mergeCell ref="T146:T147"/>
    <mergeCell ref="A146:A147"/>
    <mergeCell ref="B146:B147"/>
    <mergeCell ref="C146:C147"/>
    <mergeCell ref="E146:E147"/>
    <mergeCell ref="F146:F147"/>
    <mergeCell ref="G146:G147"/>
    <mergeCell ref="H146:H147"/>
    <mergeCell ref="I146:I147"/>
    <mergeCell ref="J146:J147"/>
    <mergeCell ref="U142:U143"/>
    <mergeCell ref="A144:A145"/>
    <mergeCell ref="B144:B145"/>
    <mergeCell ref="C144:C145"/>
    <mergeCell ref="E144:E145"/>
    <mergeCell ref="F144:F145"/>
    <mergeCell ref="G144:G145"/>
    <mergeCell ref="H144:H145"/>
    <mergeCell ref="I144:I145"/>
    <mergeCell ref="J144:J145"/>
    <mergeCell ref="K144:K145"/>
    <mergeCell ref="L144:L145"/>
    <mergeCell ref="M144:M145"/>
    <mergeCell ref="N144:N145"/>
    <mergeCell ref="O144:O145"/>
    <mergeCell ref="P144:P145"/>
    <mergeCell ref="Q144:R145"/>
    <mergeCell ref="S144:S145"/>
    <mergeCell ref="T144:T145"/>
    <mergeCell ref="U144:U145"/>
    <mergeCell ref="K142:K143"/>
    <mergeCell ref="L142:L143"/>
    <mergeCell ref="M142:M143"/>
    <mergeCell ref="N142:N143"/>
    <mergeCell ref="O142:O143"/>
    <mergeCell ref="P142:P143"/>
    <mergeCell ref="Q142:R143"/>
    <mergeCell ref="S142:S143"/>
    <mergeCell ref="T142:T143"/>
    <mergeCell ref="A142:A143"/>
    <mergeCell ref="B142:B143"/>
    <mergeCell ref="C142:C143"/>
    <mergeCell ref="E142:E143"/>
    <mergeCell ref="F142:F143"/>
    <mergeCell ref="G142:G143"/>
    <mergeCell ref="H142:H143"/>
    <mergeCell ref="I142:I143"/>
    <mergeCell ref="J142:J143"/>
    <mergeCell ref="U138:U139"/>
    <mergeCell ref="A140:A141"/>
    <mergeCell ref="B140:B141"/>
    <mergeCell ref="C140:C141"/>
    <mergeCell ref="E140:E141"/>
    <mergeCell ref="F140:F141"/>
    <mergeCell ref="G140:G141"/>
    <mergeCell ref="H140:H141"/>
    <mergeCell ref="I140:I141"/>
    <mergeCell ref="J140:J141"/>
    <mergeCell ref="K140:K141"/>
    <mergeCell ref="L140:L141"/>
    <mergeCell ref="M140:M141"/>
    <mergeCell ref="N140:N141"/>
    <mergeCell ref="O140:O141"/>
    <mergeCell ref="P140:P141"/>
    <mergeCell ref="Q140:R141"/>
    <mergeCell ref="S140:S141"/>
    <mergeCell ref="T140:T141"/>
    <mergeCell ref="U140:U141"/>
    <mergeCell ref="K138:K139"/>
    <mergeCell ref="L138:L139"/>
    <mergeCell ref="M138:M139"/>
    <mergeCell ref="N138:N139"/>
    <mergeCell ref="O138:O139"/>
    <mergeCell ref="P138:P139"/>
    <mergeCell ref="Q138:R139"/>
    <mergeCell ref="S138:S139"/>
    <mergeCell ref="T138:T139"/>
    <mergeCell ref="A138:A139"/>
    <mergeCell ref="B138:B139"/>
    <mergeCell ref="C138:C139"/>
    <mergeCell ref="E138:E139"/>
    <mergeCell ref="F138:F139"/>
    <mergeCell ref="G138:G139"/>
    <mergeCell ref="H138:H139"/>
    <mergeCell ref="I138:I139"/>
    <mergeCell ref="J138:J139"/>
    <mergeCell ref="U134:U135"/>
    <mergeCell ref="A136:A137"/>
    <mergeCell ref="B136:B137"/>
    <mergeCell ref="C136:C137"/>
    <mergeCell ref="E136:E137"/>
    <mergeCell ref="F136:F137"/>
    <mergeCell ref="G136:G137"/>
    <mergeCell ref="H136:H137"/>
    <mergeCell ref="I136:I137"/>
    <mergeCell ref="J136:J137"/>
    <mergeCell ref="K136:K137"/>
    <mergeCell ref="L136:L137"/>
    <mergeCell ref="M136:M137"/>
    <mergeCell ref="N136:N137"/>
    <mergeCell ref="O136:O137"/>
    <mergeCell ref="P136:P137"/>
    <mergeCell ref="Q136:R137"/>
    <mergeCell ref="S136:S137"/>
    <mergeCell ref="T136:T137"/>
    <mergeCell ref="U136:U137"/>
    <mergeCell ref="K134:K135"/>
    <mergeCell ref="L134:L135"/>
    <mergeCell ref="M134:M135"/>
    <mergeCell ref="N134:N135"/>
    <mergeCell ref="O134:O135"/>
    <mergeCell ref="P134:P135"/>
    <mergeCell ref="Q134:R135"/>
    <mergeCell ref="S134:S135"/>
    <mergeCell ref="T134:T135"/>
    <mergeCell ref="A134:A135"/>
    <mergeCell ref="B134:B135"/>
    <mergeCell ref="C134:C135"/>
    <mergeCell ref="E134:E135"/>
    <mergeCell ref="F134:F135"/>
    <mergeCell ref="G134:G135"/>
    <mergeCell ref="H134:H135"/>
    <mergeCell ref="I134:I135"/>
    <mergeCell ref="J134:J135"/>
    <mergeCell ref="U130:U131"/>
    <mergeCell ref="A132:A133"/>
    <mergeCell ref="B132:B133"/>
    <mergeCell ref="C132:C133"/>
    <mergeCell ref="E132:E133"/>
    <mergeCell ref="F132:F133"/>
    <mergeCell ref="G132:G133"/>
    <mergeCell ref="H132:H133"/>
    <mergeCell ref="I132:I133"/>
    <mergeCell ref="J132:J133"/>
    <mergeCell ref="K132:K133"/>
    <mergeCell ref="L132:L133"/>
    <mergeCell ref="M132:M133"/>
    <mergeCell ref="N132:N133"/>
    <mergeCell ref="O132:O133"/>
    <mergeCell ref="P132:P133"/>
    <mergeCell ref="Q132:R133"/>
    <mergeCell ref="S132:S133"/>
    <mergeCell ref="T132:T133"/>
    <mergeCell ref="U132:U133"/>
    <mergeCell ref="K130:K131"/>
    <mergeCell ref="L130:L131"/>
    <mergeCell ref="M130:M131"/>
    <mergeCell ref="N130:N131"/>
    <mergeCell ref="O130:O131"/>
    <mergeCell ref="P130:P131"/>
    <mergeCell ref="Q130:R131"/>
    <mergeCell ref="S130:S131"/>
    <mergeCell ref="T130:T131"/>
    <mergeCell ref="A130:A131"/>
    <mergeCell ref="B130:B131"/>
    <mergeCell ref="C130:C131"/>
    <mergeCell ref="E130:E131"/>
    <mergeCell ref="F130:F131"/>
    <mergeCell ref="G130:G131"/>
    <mergeCell ref="H130:H131"/>
    <mergeCell ref="I130:I131"/>
    <mergeCell ref="J130:J131"/>
    <mergeCell ref="U126:U127"/>
    <mergeCell ref="A128:A129"/>
    <mergeCell ref="B128:B129"/>
    <mergeCell ref="C128:C129"/>
    <mergeCell ref="E128:E129"/>
    <mergeCell ref="F128:F129"/>
    <mergeCell ref="G128:G129"/>
    <mergeCell ref="H128:H129"/>
    <mergeCell ref="I128:I129"/>
    <mergeCell ref="J128:J129"/>
    <mergeCell ref="K128:K129"/>
    <mergeCell ref="L128:L129"/>
    <mergeCell ref="M128:M129"/>
    <mergeCell ref="N128:N129"/>
    <mergeCell ref="O128:O129"/>
    <mergeCell ref="P128:P129"/>
    <mergeCell ref="Q128:R129"/>
    <mergeCell ref="S128:S129"/>
    <mergeCell ref="T128:T129"/>
    <mergeCell ref="U128:U129"/>
    <mergeCell ref="K126:K127"/>
    <mergeCell ref="L126:L127"/>
    <mergeCell ref="M126:M127"/>
    <mergeCell ref="N126:N127"/>
    <mergeCell ref="O126:O127"/>
    <mergeCell ref="P126:P127"/>
    <mergeCell ref="Q126:R127"/>
    <mergeCell ref="S126:S127"/>
    <mergeCell ref="T126:T127"/>
    <mergeCell ref="A126:A127"/>
    <mergeCell ref="B126:B127"/>
    <mergeCell ref="C126:C127"/>
    <mergeCell ref="E126:E127"/>
    <mergeCell ref="F126:F127"/>
    <mergeCell ref="G126:G127"/>
    <mergeCell ref="H126:H127"/>
    <mergeCell ref="I126:I127"/>
    <mergeCell ref="J126:J127"/>
    <mergeCell ref="U122:U123"/>
    <mergeCell ref="A124:A125"/>
    <mergeCell ref="B124:B125"/>
    <mergeCell ref="C124:C125"/>
    <mergeCell ref="E124:E125"/>
    <mergeCell ref="F124:F125"/>
    <mergeCell ref="G124:G125"/>
    <mergeCell ref="H124:H125"/>
    <mergeCell ref="I124:I125"/>
    <mergeCell ref="J124:J125"/>
    <mergeCell ref="K124:K125"/>
    <mergeCell ref="L124:L125"/>
    <mergeCell ref="M124:M125"/>
    <mergeCell ref="N124:N125"/>
    <mergeCell ref="O124:O125"/>
    <mergeCell ref="P124:P125"/>
    <mergeCell ref="Q124:R125"/>
    <mergeCell ref="S124:S125"/>
    <mergeCell ref="T124:T125"/>
    <mergeCell ref="U124:U125"/>
    <mergeCell ref="K122:K123"/>
    <mergeCell ref="L122:L123"/>
    <mergeCell ref="M122:M123"/>
    <mergeCell ref="N122:N123"/>
    <mergeCell ref="O122:O123"/>
    <mergeCell ref="P122:P123"/>
    <mergeCell ref="Q122:R123"/>
    <mergeCell ref="S122:S123"/>
    <mergeCell ref="T122:T123"/>
    <mergeCell ref="A122:A123"/>
    <mergeCell ref="B122:B123"/>
    <mergeCell ref="C122:C123"/>
    <mergeCell ref="E122:E123"/>
    <mergeCell ref="F122:F123"/>
    <mergeCell ref="G122:G123"/>
    <mergeCell ref="H122:H123"/>
    <mergeCell ref="I122:I123"/>
    <mergeCell ref="J122:J123"/>
    <mergeCell ref="U118:U119"/>
    <mergeCell ref="A120:A121"/>
    <mergeCell ref="B120:B121"/>
    <mergeCell ref="C120:C121"/>
    <mergeCell ref="E120:E121"/>
    <mergeCell ref="F120:F121"/>
    <mergeCell ref="G120:G121"/>
    <mergeCell ref="H120:H121"/>
    <mergeCell ref="I120:I121"/>
    <mergeCell ref="J120:J121"/>
    <mergeCell ref="K120:K121"/>
    <mergeCell ref="L120:L121"/>
    <mergeCell ref="M120:M121"/>
    <mergeCell ref="N120:N121"/>
    <mergeCell ref="O120:O121"/>
    <mergeCell ref="P120:P121"/>
    <mergeCell ref="Q120:R121"/>
    <mergeCell ref="S120:S121"/>
    <mergeCell ref="T120:T121"/>
    <mergeCell ref="U120:U121"/>
    <mergeCell ref="K118:K119"/>
    <mergeCell ref="L118:L119"/>
    <mergeCell ref="M118:M119"/>
    <mergeCell ref="N118:N119"/>
    <mergeCell ref="O118:O119"/>
    <mergeCell ref="P118:P119"/>
    <mergeCell ref="Q118:R119"/>
    <mergeCell ref="S118:S119"/>
    <mergeCell ref="T118:T119"/>
    <mergeCell ref="A118:A119"/>
    <mergeCell ref="B118:B119"/>
    <mergeCell ref="C118:C119"/>
    <mergeCell ref="E118:E119"/>
    <mergeCell ref="F118:F119"/>
    <mergeCell ref="G118:G119"/>
    <mergeCell ref="H118:H119"/>
    <mergeCell ref="I118:I119"/>
    <mergeCell ref="J118:J119"/>
    <mergeCell ref="U114:U115"/>
    <mergeCell ref="A116:A117"/>
    <mergeCell ref="B116:B117"/>
    <mergeCell ref="C116:C117"/>
    <mergeCell ref="E116:E117"/>
    <mergeCell ref="F116:F117"/>
    <mergeCell ref="G116:G117"/>
    <mergeCell ref="H116:H117"/>
    <mergeCell ref="I116:I117"/>
    <mergeCell ref="J116:J117"/>
    <mergeCell ref="K116:K117"/>
    <mergeCell ref="L116:L117"/>
    <mergeCell ref="M116:M117"/>
    <mergeCell ref="N116:N117"/>
    <mergeCell ref="O116:O117"/>
    <mergeCell ref="P116:P117"/>
    <mergeCell ref="Q116:R117"/>
    <mergeCell ref="S116:S117"/>
    <mergeCell ref="T116:T117"/>
    <mergeCell ref="U116:U117"/>
    <mergeCell ref="K114:K115"/>
    <mergeCell ref="L114:L115"/>
    <mergeCell ref="M114:M115"/>
    <mergeCell ref="N114:N115"/>
    <mergeCell ref="O114:O115"/>
    <mergeCell ref="P114:P115"/>
    <mergeCell ref="Q114:R115"/>
    <mergeCell ref="S114:S115"/>
    <mergeCell ref="T114:T115"/>
    <mergeCell ref="A114:A115"/>
    <mergeCell ref="B114:B115"/>
    <mergeCell ref="C114:C115"/>
    <mergeCell ref="E114:E115"/>
    <mergeCell ref="F114:F115"/>
    <mergeCell ref="G114:G115"/>
    <mergeCell ref="H114:H115"/>
    <mergeCell ref="I114:I115"/>
    <mergeCell ref="J114:J115"/>
    <mergeCell ref="U110:U111"/>
    <mergeCell ref="A112:A113"/>
    <mergeCell ref="B112:B113"/>
    <mergeCell ref="C112:C113"/>
    <mergeCell ref="E112:E113"/>
    <mergeCell ref="F112:F113"/>
    <mergeCell ref="G112:G113"/>
    <mergeCell ref="H112:H113"/>
    <mergeCell ref="I112:I113"/>
    <mergeCell ref="J112:J113"/>
    <mergeCell ref="K112:K113"/>
    <mergeCell ref="L112:L113"/>
    <mergeCell ref="M112:M113"/>
    <mergeCell ref="N112:N113"/>
    <mergeCell ref="O112:O113"/>
    <mergeCell ref="P112:P113"/>
    <mergeCell ref="Q112:R113"/>
    <mergeCell ref="S112:S113"/>
    <mergeCell ref="T112:T113"/>
    <mergeCell ref="U112:U113"/>
    <mergeCell ref="K110:K111"/>
    <mergeCell ref="L110:L111"/>
    <mergeCell ref="M110:M111"/>
    <mergeCell ref="N110:N111"/>
    <mergeCell ref="O110:O111"/>
    <mergeCell ref="P110:P111"/>
    <mergeCell ref="Q110:R111"/>
    <mergeCell ref="S110:S111"/>
    <mergeCell ref="T110:T111"/>
    <mergeCell ref="A110:A111"/>
    <mergeCell ref="B110:B111"/>
    <mergeCell ref="C110:C111"/>
    <mergeCell ref="U53:U54"/>
    <mergeCell ref="T55:T56"/>
    <mergeCell ref="U55:U56"/>
    <mergeCell ref="Q107:R108"/>
    <mergeCell ref="S107:S108"/>
    <mergeCell ref="T107:T108"/>
    <mergeCell ref="U107:U108"/>
    <mergeCell ref="Q109:R109"/>
    <mergeCell ref="T105:T106"/>
    <mergeCell ref="U105:U106"/>
    <mergeCell ref="S103:S104"/>
    <mergeCell ref="T103:T104"/>
    <mergeCell ref="U103:U104"/>
    <mergeCell ref="U101:U102"/>
    <mergeCell ref="Q99:R100"/>
    <mergeCell ref="S99:S100"/>
    <mergeCell ref="T99:T100"/>
    <mergeCell ref="U99:U100"/>
    <mergeCell ref="U97:U98"/>
    <mergeCell ref="Q95:R96"/>
    <mergeCell ref="S95:S96"/>
    <mergeCell ref="T95:T96"/>
    <mergeCell ref="U95:U96"/>
    <mergeCell ref="U93:U94"/>
    <mergeCell ref="Q91:R92"/>
    <mergeCell ref="S91:S92"/>
    <mergeCell ref="T91:T92"/>
    <mergeCell ref="U91:U92"/>
    <mergeCell ref="U89:U90"/>
    <mergeCell ref="Q87:R88"/>
    <mergeCell ref="S87:S88"/>
    <mergeCell ref="T87:T88"/>
    <mergeCell ref="E110:E111"/>
    <mergeCell ref="F110:F111"/>
    <mergeCell ref="G110:G111"/>
    <mergeCell ref="H110:H111"/>
    <mergeCell ref="I110:I111"/>
    <mergeCell ref="J110:J111"/>
    <mergeCell ref="O105:O106"/>
    <mergeCell ref="P105:P106"/>
    <mergeCell ref="Q105:R106"/>
    <mergeCell ref="S105:S106"/>
    <mergeCell ref="M103:M104"/>
    <mergeCell ref="N103:N104"/>
    <mergeCell ref="O103:O104"/>
    <mergeCell ref="P103:P104"/>
    <mergeCell ref="Q103:R104"/>
    <mergeCell ref="I107:I108"/>
    <mergeCell ref="J107:J108"/>
    <mergeCell ref="K107:K108"/>
    <mergeCell ref="L105:L106"/>
    <mergeCell ref="M105:M106"/>
    <mergeCell ref="N105:N106"/>
    <mergeCell ref="I105:I106"/>
    <mergeCell ref="J105:J106"/>
    <mergeCell ref="K105:K106"/>
    <mergeCell ref="L107:L108"/>
    <mergeCell ref="M107:M108"/>
    <mergeCell ref="O107:O108"/>
    <mergeCell ref="P107:P108"/>
    <mergeCell ref="N107:N108"/>
    <mergeCell ref="F103:F104"/>
    <mergeCell ref="G103:G104"/>
    <mergeCell ref="H103:H104"/>
    <mergeCell ref="U49:U50"/>
    <mergeCell ref="A51:A52"/>
    <mergeCell ref="B51:B52"/>
    <mergeCell ref="C51:C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R52"/>
    <mergeCell ref="S51:S52"/>
    <mergeCell ref="T51:T52"/>
    <mergeCell ref="U51:U52"/>
    <mergeCell ref="A49:A50"/>
    <mergeCell ref="B49:B50"/>
    <mergeCell ref="C49:C50"/>
    <mergeCell ref="E49:E50"/>
    <mergeCell ref="F49:F50"/>
    <mergeCell ref="L49:L50"/>
    <mergeCell ref="M49:M50"/>
    <mergeCell ref="N49:N50"/>
    <mergeCell ref="O49:O50"/>
    <mergeCell ref="P49:P50"/>
    <mergeCell ref="Q49:R50"/>
    <mergeCell ref="S49:S50"/>
    <mergeCell ref="U45:U46"/>
    <mergeCell ref="A47:A48"/>
    <mergeCell ref="B47:B48"/>
    <mergeCell ref="C47:C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N47:N48"/>
    <mergeCell ref="O47:O48"/>
    <mergeCell ref="P47:P48"/>
    <mergeCell ref="Q47:R48"/>
    <mergeCell ref="S47:S48"/>
    <mergeCell ref="T47:T48"/>
    <mergeCell ref="U47:U48"/>
    <mergeCell ref="H45:H46"/>
    <mergeCell ref="I45:I46"/>
    <mergeCell ref="J45:J46"/>
    <mergeCell ref="K45:K46"/>
    <mergeCell ref="A45:A46"/>
    <mergeCell ref="B45:B46"/>
    <mergeCell ref="C45:C46"/>
    <mergeCell ref="E45:E46"/>
    <mergeCell ref="F45:F46"/>
    <mergeCell ref="G45:G46"/>
    <mergeCell ref="L45:L46"/>
    <mergeCell ref="M45:M46"/>
    <mergeCell ref="U41:U42"/>
    <mergeCell ref="A43:A44"/>
    <mergeCell ref="B43:B44"/>
    <mergeCell ref="C43:C44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R44"/>
    <mergeCell ref="S43:S44"/>
    <mergeCell ref="T43:T44"/>
    <mergeCell ref="U43:U44"/>
    <mergeCell ref="A41:A42"/>
    <mergeCell ref="B41:B42"/>
    <mergeCell ref="C41:C42"/>
    <mergeCell ref="E41:E42"/>
    <mergeCell ref="F41:F42"/>
    <mergeCell ref="L41:L42"/>
    <mergeCell ref="M41:M42"/>
    <mergeCell ref="N41:N42"/>
    <mergeCell ref="O41:O42"/>
    <mergeCell ref="P41:P42"/>
    <mergeCell ref="Q41:R42"/>
    <mergeCell ref="S41:S42"/>
    <mergeCell ref="U37:U38"/>
    <mergeCell ref="A39:A40"/>
    <mergeCell ref="B39:B40"/>
    <mergeCell ref="C39:C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Q39:R40"/>
    <mergeCell ref="S39:S40"/>
    <mergeCell ref="T39:T40"/>
    <mergeCell ref="U39:U40"/>
    <mergeCell ref="K37:K38"/>
    <mergeCell ref="L37:L38"/>
    <mergeCell ref="M37:M38"/>
    <mergeCell ref="N37:N38"/>
    <mergeCell ref="O37:O38"/>
    <mergeCell ref="P37:P38"/>
    <mergeCell ref="Q37:R38"/>
    <mergeCell ref="S37:S38"/>
    <mergeCell ref="T37:T38"/>
    <mergeCell ref="A37:A38"/>
    <mergeCell ref="B37:B38"/>
    <mergeCell ref="C37:C38"/>
    <mergeCell ref="U33:U34"/>
    <mergeCell ref="A35:A36"/>
    <mergeCell ref="B35:B36"/>
    <mergeCell ref="C35:C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  <mergeCell ref="Q35:R36"/>
    <mergeCell ref="S35:S36"/>
    <mergeCell ref="T35:T36"/>
    <mergeCell ref="U35:U36"/>
    <mergeCell ref="H33:H34"/>
    <mergeCell ref="I33:I34"/>
    <mergeCell ref="J33:J34"/>
    <mergeCell ref="A33:A34"/>
    <mergeCell ref="B33:B34"/>
    <mergeCell ref="C33:C34"/>
    <mergeCell ref="E33:E34"/>
    <mergeCell ref="F33:F34"/>
    <mergeCell ref="G33:G34"/>
    <mergeCell ref="U29:U30"/>
    <mergeCell ref="A31:A32"/>
    <mergeCell ref="B31:B32"/>
    <mergeCell ref="C31:C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R32"/>
    <mergeCell ref="S31:S32"/>
    <mergeCell ref="U31:U32"/>
    <mergeCell ref="K29:K30"/>
    <mergeCell ref="M1:N1"/>
    <mergeCell ref="M2:N2"/>
    <mergeCell ref="M3:N3"/>
    <mergeCell ref="M4:N4"/>
    <mergeCell ref="M5:N5"/>
    <mergeCell ref="M6:N6"/>
    <mergeCell ref="M7:N7"/>
    <mergeCell ref="I1:J1"/>
    <mergeCell ref="I2:J2"/>
    <mergeCell ref="I3:J3"/>
    <mergeCell ref="I4:J4"/>
    <mergeCell ref="I5:J5"/>
    <mergeCell ref="I6:J6"/>
    <mergeCell ref="I7:J7"/>
    <mergeCell ref="K1:L1"/>
    <mergeCell ref="K2:L2"/>
    <mergeCell ref="K3:L3"/>
    <mergeCell ref="K4:L4"/>
    <mergeCell ref="K5:L5"/>
    <mergeCell ref="K6:L6"/>
    <mergeCell ref="K7:L7"/>
    <mergeCell ref="B1:C1"/>
    <mergeCell ref="B2:C2"/>
    <mergeCell ref="B4:C4"/>
    <mergeCell ref="B5:C5"/>
    <mergeCell ref="B6:C6"/>
    <mergeCell ref="B3:C3"/>
    <mergeCell ref="B7:C7"/>
    <mergeCell ref="G1:H1"/>
    <mergeCell ref="G2:H2"/>
    <mergeCell ref="G3:H3"/>
    <mergeCell ref="G4:H4"/>
    <mergeCell ref="G5:H5"/>
    <mergeCell ref="G6:H6"/>
    <mergeCell ref="G7:H7"/>
    <mergeCell ref="A107:A108"/>
    <mergeCell ref="B107:B108"/>
    <mergeCell ref="C107:C108"/>
    <mergeCell ref="E107:E108"/>
    <mergeCell ref="F107:F108"/>
    <mergeCell ref="G107:G108"/>
    <mergeCell ref="H107:H108"/>
    <mergeCell ref="A105:A106"/>
    <mergeCell ref="B105:B106"/>
    <mergeCell ref="C105:C106"/>
    <mergeCell ref="E105:E106"/>
    <mergeCell ref="F105:F106"/>
    <mergeCell ref="G105:G106"/>
    <mergeCell ref="H105:H106"/>
    <mergeCell ref="A103:A104"/>
    <mergeCell ref="B103:B104"/>
    <mergeCell ref="C103:C104"/>
    <mergeCell ref="E103:E104"/>
    <mergeCell ref="I103:I104"/>
    <mergeCell ref="J103:J104"/>
    <mergeCell ref="K103:K104"/>
    <mergeCell ref="M101:M102"/>
    <mergeCell ref="N101:N102"/>
    <mergeCell ref="O101:O102"/>
    <mergeCell ref="P101:P102"/>
    <mergeCell ref="Q101:R102"/>
    <mergeCell ref="S101:S102"/>
    <mergeCell ref="T101:T102"/>
    <mergeCell ref="A101:A102"/>
    <mergeCell ref="B101:B102"/>
    <mergeCell ref="C101:C102"/>
    <mergeCell ref="E101:E102"/>
    <mergeCell ref="F101:F102"/>
    <mergeCell ref="G101:G102"/>
    <mergeCell ref="H101:H102"/>
    <mergeCell ref="I101:I102"/>
    <mergeCell ref="J101:J102"/>
    <mergeCell ref="K101:K102"/>
    <mergeCell ref="L103:L104"/>
    <mergeCell ref="A99:A100"/>
    <mergeCell ref="B99:B100"/>
    <mergeCell ref="C99:C100"/>
    <mergeCell ref="E99:E100"/>
    <mergeCell ref="F99:F100"/>
    <mergeCell ref="G99:G100"/>
    <mergeCell ref="H99:H100"/>
    <mergeCell ref="I99:I100"/>
    <mergeCell ref="J99:J100"/>
    <mergeCell ref="K99:K100"/>
    <mergeCell ref="M97:M98"/>
    <mergeCell ref="N97:N98"/>
    <mergeCell ref="O97:O98"/>
    <mergeCell ref="P97:P98"/>
    <mergeCell ref="Q97:R98"/>
    <mergeCell ref="S97:S98"/>
    <mergeCell ref="T97:T98"/>
    <mergeCell ref="A97:A98"/>
    <mergeCell ref="B97:B98"/>
    <mergeCell ref="C97:C98"/>
    <mergeCell ref="E97:E98"/>
    <mergeCell ref="F97:F98"/>
    <mergeCell ref="G97:G98"/>
    <mergeCell ref="H97:H98"/>
    <mergeCell ref="I97:I98"/>
    <mergeCell ref="J97:J98"/>
    <mergeCell ref="K97:K98"/>
    <mergeCell ref="L97:L98"/>
    <mergeCell ref="L99:L100"/>
    <mergeCell ref="M99:M100"/>
    <mergeCell ref="N99:N100"/>
    <mergeCell ref="O99:O100"/>
    <mergeCell ref="A95:A96"/>
    <mergeCell ref="B95:B96"/>
    <mergeCell ref="C95:C96"/>
    <mergeCell ref="E95:E96"/>
    <mergeCell ref="F95:F96"/>
    <mergeCell ref="G95:G96"/>
    <mergeCell ref="H95:H96"/>
    <mergeCell ref="I95:I96"/>
    <mergeCell ref="J95:J96"/>
    <mergeCell ref="K95:K96"/>
    <mergeCell ref="M93:M94"/>
    <mergeCell ref="N93:N94"/>
    <mergeCell ref="O93:O94"/>
    <mergeCell ref="P93:P94"/>
    <mergeCell ref="Q93:R94"/>
    <mergeCell ref="S93:S94"/>
    <mergeCell ref="T93:T94"/>
    <mergeCell ref="A93:A94"/>
    <mergeCell ref="B93:B94"/>
    <mergeCell ref="C93:C94"/>
    <mergeCell ref="E93:E94"/>
    <mergeCell ref="F93:F94"/>
    <mergeCell ref="G93:G94"/>
    <mergeCell ref="H93:H94"/>
    <mergeCell ref="I93:I94"/>
    <mergeCell ref="J93:J94"/>
    <mergeCell ref="K93:K94"/>
    <mergeCell ref="L93:L94"/>
    <mergeCell ref="L95:L96"/>
    <mergeCell ref="A91:A92"/>
    <mergeCell ref="B91:B92"/>
    <mergeCell ref="C91:C92"/>
    <mergeCell ref="E91:E92"/>
    <mergeCell ref="F91:F92"/>
    <mergeCell ref="G91:G92"/>
    <mergeCell ref="H91:H92"/>
    <mergeCell ref="I91:I92"/>
    <mergeCell ref="J91:J92"/>
    <mergeCell ref="K91:K92"/>
    <mergeCell ref="M89:M90"/>
    <mergeCell ref="N89:N90"/>
    <mergeCell ref="O89:O90"/>
    <mergeCell ref="P89:P90"/>
    <mergeCell ref="Q89:R90"/>
    <mergeCell ref="S89:S90"/>
    <mergeCell ref="T89:T90"/>
    <mergeCell ref="A89:A90"/>
    <mergeCell ref="B89:B90"/>
    <mergeCell ref="C89:C90"/>
    <mergeCell ref="E89:E90"/>
    <mergeCell ref="F89:F90"/>
    <mergeCell ref="G89:G90"/>
    <mergeCell ref="H89:H90"/>
    <mergeCell ref="I89:I90"/>
    <mergeCell ref="J89:J90"/>
    <mergeCell ref="K89:K90"/>
    <mergeCell ref="L89:L90"/>
    <mergeCell ref="L91:L92"/>
    <mergeCell ref="A87:A88"/>
    <mergeCell ref="B87:B88"/>
    <mergeCell ref="C87:C88"/>
    <mergeCell ref="E87:E88"/>
    <mergeCell ref="F87:F88"/>
    <mergeCell ref="G87:G88"/>
    <mergeCell ref="H87:H88"/>
    <mergeCell ref="I87:I88"/>
    <mergeCell ref="J87:J88"/>
    <mergeCell ref="K87:K88"/>
    <mergeCell ref="M85:M86"/>
    <mergeCell ref="N85:N86"/>
    <mergeCell ref="O85:O86"/>
    <mergeCell ref="P85:P86"/>
    <mergeCell ref="Q85:R86"/>
    <mergeCell ref="S85:S86"/>
    <mergeCell ref="T85:T86"/>
    <mergeCell ref="A85:A86"/>
    <mergeCell ref="B85:B86"/>
    <mergeCell ref="C85:C86"/>
    <mergeCell ref="E85:E86"/>
    <mergeCell ref="F85:F86"/>
    <mergeCell ref="G85:G86"/>
    <mergeCell ref="H85:H86"/>
    <mergeCell ref="I85:I86"/>
    <mergeCell ref="J85:J86"/>
    <mergeCell ref="K85:K86"/>
    <mergeCell ref="L85:L86"/>
    <mergeCell ref="L87:L88"/>
    <mergeCell ref="A83:A84"/>
    <mergeCell ref="B83:B84"/>
    <mergeCell ref="C83:C84"/>
    <mergeCell ref="E83:E84"/>
    <mergeCell ref="F83:F84"/>
    <mergeCell ref="G83:G84"/>
    <mergeCell ref="H83:H84"/>
    <mergeCell ref="I83:I84"/>
    <mergeCell ref="J83:J84"/>
    <mergeCell ref="K83:K84"/>
    <mergeCell ref="L83:L84"/>
    <mergeCell ref="M81:M82"/>
    <mergeCell ref="N81:N82"/>
    <mergeCell ref="O81:O82"/>
    <mergeCell ref="P81:P82"/>
    <mergeCell ref="Q81:R82"/>
    <mergeCell ref="S81:S82"/>
    <mergeCell ref="T81:T82"/>
    <mergeCell ref="U81:U82"/>
    <mergeCell ref="A81:A82"/>
    <mergeCell ref="B81:B82"/>
    <mergeCell ref="C81:C82"/>
    <mergeCell ref="E81:E82"/>
    <mergeCell ref="F81:F82"/>
    <mergeCell ref="G81:G82"/>
    <mergeCell ref="H81:H82"/>
    <mergeCell ref="I81:I82"/>
    <mergeCell ref="J81:J82"/>
    <mergeCell ref="K81:K82"/>
    <mergeCell ref="L81:L82"/>
    <mergeCell ref="M79:M80"/>
    <mergeCell ref="N79:N80"/>
    <mergeCell ref="O79:O80"/>
    <mergeCell ref="P79:P80"/>
    <mergeCell ref="Q79:R80"/>
    <mergeCell ref="S79:S80"/>
    <mergeCell ref="T79:T80"/>
    <mergeCell ref="U79:U80"/>
    <mergeCell ref="A79:A80"/>
    <mergeCell ref="B79:B80"/>
    <mergeCell ref="C79:C80"/>
    <mergeCell ref="E79:E80"/>
    <mergeCell ref="F79:F80"/>
    <mergeCell ref="G79:G80"/>
    <mergeCell ref="H79:H80"/>
    <mergeCell ref="I79:I80"/>
    <mergeCell ref="J79:J80"/>
    <mergeCell ref="K79:K80"/>
    <mergeCell ref="L79:L80"/>
    <mergeCell ref="L77:L78"/>
    <mergeCell ref="M77:M78"/>
    <mergeCell ref="N77:N78"/>
    <mergeCell ref="O77:O78"/>
    <mergeCell ref="P77:P78"/>
    <mergeCell ref="Q77:R78"/>
    <mergeCell ref="S77:S78"/>
    <mergeCell ref="T77:T78"/>
    <mergeCell ref="U77:U78"/>
    <mergeCell ref="A77:A78"/>
    <mergeCell ref="B77:B78"/>
    <mergeCell ref="C77:C78"/>
    <mergeCell ref="E77:E78"/>
    <mergeCell ref="F77:F78"/>
    <mergeCell ref="G77:G78"/>
    <mergeCell ref="H77:H78"/>
    <mergeCell ref="I77:I78"/>
    <mergeCell ref="J77:J78"/>
    <mergeCell ref="K77:K78"/>
    <mergeCell ref="L75:L76"/>
    <mergeCell ref="M75:M76"/>
    <mergeCell ref="N75:N76"/>
    <mergeCell ref="O75:O76"/>
    <mergeCell ref="P75:P76"/>
    <mergeCell ref="Q75:R76"/>
    <mergeCell ref="S75:S76"/>
    <mergeCell ref="T75:T76"/>
    <mergeCell ref="U75:U76"/>
    <mergeCell ref="A75:A76"/>
    <mergeCell ref="B75:B76"/>
    <mergeCell ref="C75:C76"/>
    <mergeCell ref="E75:E76"/>
    <mergeCell ref="F75:F76"/>
    <mergeCell ref="G75:G76"/>
    <mergeCell ref="H75:H76"/>
    <mergeCell ref="I75:I76"/>
    <mergeCell ref="J75:J76"/>
    <mergeCell ref="K75:K76"/>
    <mergeCell ref="L73:L74"/>
    <mergeCell ref="M73:M74"/>
    <mergeCell ref="N73:N74"/>
    <mergeCell ref="O73:O74"/>
    <mergeCell ref="P73:P74"/>
    <mergeCell ref="Q73:R74"/>
    <mergeCell ref="S73:S74"/>
    <mergeCell ref="T73:T74"/>
    <mergeCell ref="U73:U74"/>
    <mergeCell ref="A73:A74"/>
    <mergeCell ref="B73:B74"/>
    <mergeCell ref="C73:C74"/>
    <mergeCell ref="E73:E74"/>
    <mergeCell ref="F73:F74"/>
    <mergeCell ref="G73:G74"/>
    <mergeCell ref="H73:H74"/>
    <mergeCell ref="I73:I74"/>
    <mergeCell ref="J73:J74"/>
    <mergeCell ref="K73:K74"/>
    <mergeCell ref="L71:L72"/>
    <mergeCell ref="M71:M72"/>
    <mergeCell ref="N71:N72"/>
    <mergeCell ref="O71:O72"/>
    <mergeCell ref="P71:P72"/>
    <mergeCell ref="Q71:R72"/>
    <mergeCell ref="S71:S72"/>
    <mergeCell ref="T71:T72"/>
    <mergeCell ref="U71:U72"/>
    <mergeCell ref="A71:A72"/>
    <mergeCell ref="B71:B72"/>
    <mergeCell ref="C71:C72"/>
    <mergeCell ref="E71:E72"/>
    <mergeCell ref="F71:F72"/>
    <mergeCell ref="G71:G72"/>
    <mergeCell ref="H71:H72"/>
    <mergeCell ref="I71:I72"/>
    <mergeCell ref="J71:J72"/>
    <mergeCell ref="K71:K72"/>
    <mergeCell ref="L69:L70"/>
    <mergeCell ref="M69:M70"/>
    <mergeCell ref="N69:N70"/>
    <mergeCell ref="O69:O70"/>
    <mergeCell ref="P69:P70"/>
    <mergeCell ref="Q69:R70"/>
    <mergeCell ref="S69:S70"/>
    <mergeCell ref="T69:T70"/>
    <mergeCell ref="U69:U70"/>
    <mergeCell ref="A69:A70"/>
    <mergeCell ref="B69:B70"/>
    <mergeCell ref="C69:C70"/>
    <mergeCell ref="E69:E70"/>
    <mergeCell ref="F69:F70"/>
    <mergeCell ref="G69:G70"/>
    <mergeCell ref="H69:H70"/>
    <mergeCell ref="I69:I70"/>
    <mergeCell ref="J69:J70"/>
    <mergeCell ref="K69:K70"/>
    <mergeCell ref="L67:L68"/>
    <mergeCell ref="M67:M68"/>
    <mergeCell ref="N67:N68"/>
    <mergeCell ref="O67:O68"/>
    <mergeCell ref="P67:P68"/>
    <mergeCell ref="Q67:R68"/>
    <mergeCell ref="S67:S68"/>
    <mergeCell ref="T67:T68"/>
    <mergeCell ref="U67:U68"/>
    <mergeCell ref="A67:A68"/>
    <mergeCell ref="B67:B68"/>
    <mergeCell ref="C67:C68"/>
    <mergeCell ref="E67:E68"/>
    <mergeCell ref="F67:F68"/>
    <mergeCell ref="G67:G68"/>
    <mergeCell ref="H67:H68"/>
    <mergeCell ref="I67:I68"/>
    <mergeCell ref="J67:J68"/>
    <mergeCell ref="K67:K68"/>
    <mergeCell ref="L65:L66"/>
    <mergeCell ref="M65:M66"/>
    <mergeCell ref="N65:N66"/>
    <mergeCell ref="O65:O66"/>
    <mergeCell ref="P65:P66"/>
    <mergeCell ref="Q65:R66"/>
    <mergeCell ref="S65:S66"/>
    <mergeCell ref="T65:T66"/>
    <mergeCell ref="U65:U66"/>
    <mergeCell ref="A65:A66"/>
    <mergeCell ref="B65:B66"/>
    <mergeCell ref="C65:C66"/>
    <mergeCell ref="E65:E66"/>
    <mergeCell ref="F65:F66"/>
    <mergeCell ref="G65:G66"/>
    <mergeCell ref="H65:H66"/>
    <mergeCell ref="I65:I66"/>
    <mergeCell ref="J65:J66"/>
    <mergeCell ref="K65:K66"/>
    <mergeCell ref="L63:L64"/>
    <mergeCell ref="M63:M64"/>
    <mergeCell ref="N63:N64"/>
    <mergeCell ref="O63:O64"/>
    <mergeCell ref="P63:P64"/>
    <mergeCell ref="Q63:R64"/>
    <mergeCell ref="S63:S64"/>
    <mergeCell ref="T63:T64"/>
    <mergeCell ref="U63:U64"/>
    <mergeCell ref="A63:A64"/>
    <mergeCell ref="B63:B64"/>
    <mergeCell ref="C63:C64"/>
    <mergeCell ref="E63:E64"/>
    <mergeCell ref="F63:F64"/>
    <mergeCell ref="G63:G64"/>
    <mergeCell ref="H63:H64"/>
    <mergeCell ref="I63:I64"/>
    <mergeCell ref="J63:J64"/>
    <mergeCell ref="K63:K64"/>
    <mergeCell ref="U57:U58"/>
    <mergeCell ref="L61:L62"/>
    <mergeCell ref="M61:M62"/>
    <mergeCell ref="N61:N62"/>
    <mergeCell ref="O61:O62"/>
    <mergeCell ref="P61:P62"/>
    <mergeCell ref="Q61:R62"/>
    <mergeCell ref="S61:S62"/>
    <mergeCell ref="T61:T62"/>
    <mergeCell ref="U61:U62"/>
    <mergeCell ref="A61:A62"/>
    <mergeCell ref="B61:B62"/>
    <mergeCell ref="C61:C62"/>
    <mergeCell ref="E61:E62"/>
    <mergeCell ref="F61:F62"/>
    <mergeCell ref="G61:G62"/>
    <mergeCell ref="H61:H62"/>
    <mergeCell ref="I61:I62"/>
    <mergeCell ref="J61:J62"/>
    <mergeCell ref="K61:K62"/>
    <mergeCell ref="L59:L60"/>
    <mergeCell ref="M59:M60"/>
    <mergeCell ref="N59:N60"/>
    <mergeCell ref="O59:O60"/>
    <mergeCell ref="P59:P60"/>
    <mergeCell ref="Q59:R60"/>
    <mergeCell ref="S59:S60"/>
    <mergeCell ref="T59:T60"/>
    <mergeCell ref="U59:U60"/>
    <mergeCell ref="A59:A60"/>
    <mergeCell ref="B59:B60"/>
    <mergeCell ref="C59:C60"/>
    <mergeCell ref="E59:E60"/>
    <mergeCell ref="F59:F60"/>
    <mergeCell ref="G59:G60"/>
    <mergeCell ref="H59:H60"/>
    <mergeCell ref="I59:I60"/>
    <mergeCell ref="J59:J60"/>
    <mergeCell ref="K59:K60"/>
    <mergeCell ref="O53:O54"/>
    <mergeCell ref="P53:P54"/>
    <mergeCell ref="Q53:R54"/>
    <mergeCell ref="S53:S54"/>
    <mergeCell ref="A55:A56"/>
    <mergeCell ref="B55:B56"/>
    <mergeCell ref="C55:C56"/>
    <mergeCell ref="E55:E56"/>
    <mergeCell ref="F55:F56"/>
    <mergeCell ref="G55:G56"/>
    <mergeCell ref="H55:H56"/>
    <mergeCell ref="I55:I56"/>
    <mergeCell ref="J55:J56"/>
    <mergeCell ref="A53:A54"/>
    <mergeCell ref="B53:B54"/>
    <mergeCell ref="C53:C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M55:M56"/>
    <mergeCell ref="N55:N56"/>
    <mergeCell ref="O55:O56"/>
    <mergeCell ref="P55:P56"/>
    <mergeCell ref="Q55:R56"/>
    <mergeCell ref="S55:S56"/>
    <mergeCell ref="L21:L23"/>
    <mergeCell ref="E37:E38"/>
    <mergeCell ref="F37:F38"/>
    <mergeCell ref="G37:G38"/>
    <mergeCell ref="H37:H38"/>
    <mergeCell ref="I37:I38"/>
    <mergeCell ref="J37:J38"/>
    <mergeCell ref="N45:N46"/>
    <mergeCell ref="C25:C26"/>
    <mergeCell ref="T25:T26"/>
    <mergeCell ref="G29:G30"/>
    <mergeCell ref="H29:H30"/>
    <mergeCell ref="I29:I30"/>
    <mergeCell ref="J29:J30"/>
    <mergeCell ref="L29:L30"/>
    <mergeCell ref="M29:M30"/>
    <mergeCell ref="N29:N30"/>
    <mergeCell ref="O29:O30"/>
    <mergeCell ref="P29:P30"/>
    <mergeCell ref="Q29:R30"/>
    <mergeCell ref="S29:S30"/>
    <mergeCell ref="T29:T30"/>
    <mergeCell ref="Q33:R34"/>
    <mergeCell ref="S33:S34"/>
    <mergeCell ref="T33:T34"/>
    <mergeCell ref="U25:U26"/>
    <mergeCell ref="N25:N26"/>
    <mergeCell ref="O25:O26"/>
    <mergeCell ref="A25:A26"/>
    <mergeCell ref="Q24:T24"/>
    <mergeCell ref="B25:B26"/>
    <mergeCell ref="E25:E26"/>
    <mergeCell ref="F25:F26"/>
    <mergeCell ref="G25:G26"/>
    <mergeCell ref="H25:H26"/>
    <mergeCell ref="I25:I26"/>
    <mergeCell ref="J25:J26"/>
    <mergeCell ref="K25:K26"/>
    <mergeCell ref="P25:P26"/>
    <mergeCell ref="S25:S26"/>
    <mergeCell ref="L25:L26"/>
    <mergeCell ref="M25:M26"/>
    <mergeCell ref="Q25:R26"/>
  </mergeCells>
  <conditionalFormatting sqref="E25:E26 E109:E211">
    <cfRule type="cellIs" dxfId="125" priority="151" stopIfTrue="1" operator="equal">
      <formula>#REF!</formula>
    </cfRule>
    <cfRule type="cellIs" dxfId="124" priority="152" stopIfTrue="1" operator="lessThanOrEqual">
      <formula>#REF!</formula>
    </cfRule>
    <cfRule type="cellIs" dxfId="123" priority="153" stopIfTrue="1" operator="greaterThan">
      <formula>#REF!</formula>
    </cfRule>
  </conditionalFormatting>
  <conditionalFormatting sqref="E27:E28">
    <cfRule type="cellIs" dxfId="122" priority="145" stopIfTrue="1" operator="equal">
      <formula>#REF!</formula>
    </cfRule>
    <cfRule type="cellIs" dxfId="121" priority="146" stopIfTrue="1" operator="lessThanOrEqual">
      <formula>#REF!</formula>
    </cfRule>
    <cfRule type="cellIs" dxfId="120" priority="147" stopIfTrue="1" operator="greaterThan">
      <formula>#REF!</formula>
    </cfRule>
  </conditionalFormatting>
  <conditionalFormatting sqref="E29:E30">
    <cfRule type="cellIs" dxfId="119" priority="142" stopIfTrue="1" operator="equal">
      <formula>#REF!</formula>
    </cfRule>
    <cfRule type="cellIs" dxfId="118" priority="143" stopIfTrue="1" operator="lessThanOrEqual">
      <formula>#REF!</formula>
    </cfRule>
    <cfRule type="cellIs" dxfId="117" priority="144" stopIfTrue="1" operator="greaterThan">
      <formula>#REF!</formula>
    </cfRule>
  </conditionalFormatting>
  <conditionalFormatting sqref="E31:E32">
    <cfRule type="cellIs" dxfId="116" priority="139" stopIfTrue="1" operator="equal">
      <formula>#REF!</formula>
    </cfRule>
    <cfRule type="cellIs" dxfId="115" priority="140" stopIfTrue="1" operator="lessThanOrEqual">
      <formula>#REF!</formula>
    </cfRule>
    <cfRule type="cellIs" dxfId="114" priority="141" stopIfTrue="1" operator="greaterThan">
      <formula>#REF!</formula>
    </cfRule>
  </conditionalFormatting>
  <conditionalFormatting sqref="E33:E34">
    <cfRule type="cellIs" dxfId="113" priority="136" stopIfTrue="1" operator="equal">
      <formula>#REF!</formula>
    </cfRule>
    <cfRule type="cellIs" dxfId="112" priority="137" stopIfTrue="1" operator="lessThanOrEqual">
      <formula>#REF!</formula>
    </cfRule>
    <cfRule type="cellIs" dxfId="111" priority="138" stopIfTrue="1" operator="greaterThan">
      <formula>#REF!</formula>
    </cfRule>
  </conditionalFormatting>
  <conditionalFormatting sqref="E35:E36">
    <cfRule type="cellIs" dxfId="110" priority="133" stopIfTrue="1" operator="equal">
      <formula>#REF!</formula>
    </cfRule>
    <cfRule type="cellIs" dxfId="109" priority="134" stopIfTrue="1" operator="lessThanOrEqual">
      <formula>#REF!</formula>
    </cfRule>
    <cfRule type="cellIs" dxfId="108" priority="135" stopIfTrue="1" operator="greaterThan">
      <formula>#REF!</formula>
    </cfRule>
  </conditionalFormatting>
  <conditionalFormatting sqref="E37:E38">
    <cfRule type="cellIs" dxfId="107" priority="130" stopIfTrue="1" operator="equal">
      <formula>#REF!</formula>
    </cfRule>
    <cfRule type="cellIs" dxfId="106" priority="131" stopIfTrue="1" operator="lessThanOrEqual">
      <formula>#REF!</formula>
    </cfRule>
    <cfRule type="cellIs" dxfId="105" priority="132" stopIfTrue="1" operator="greaterThan">
      <formula>#REF!</formula>
    </cfRule>
  </conditionalFormatting>
  <conditionalFormatting sqref="E39:E40">
    <cfRule type="cellIs" dxfId="104" priority="127" stopIfTrue="1" operator="equal">
      <formula>#REF!</formula>
    </cfRule>
    <cfRule type="cellIs" dxfId="103" priority="128" stopIfTrue="1" operator="lessThanOrEqual">
      <formula>#REF!</formula>
    </cfRule>
    <cfRule type="cellIs" dxfId="102" priority="129" stopIfTrue="1" operator="greaterThan">
      <formula>#REF!</formula>
    </cfRule>
  </conditionalFormatting>
  <conditionalFormatting sqref="E41:E42">
    <cfRule type="cellIs" dxfId="101" priority="124" stopIfTrue="1" operator="equal">
      <formula>#REF!</formula>
    </cfRule>
    <cfRule type="cellIs" dxfId="100" priority="125" stopIfTrue="1" operator="lessThanOrEqual">
      <formula>#REF!</formula>
    </cfRule>
    <cfRule type="cellIs" dxfId="99" priority="126" stopIfTrue="1" operator="greaterThan">
      <formula>#REF!</formula>
    </cfRule>
  </conditionalFormatting>
  <conditionalFormatting sqref="E43:E44">
    <cfRule type="cellIs" dxfId="98" priority="121" stopIfTrue="1" operator="equal">
      <formula>#REF!</formula>
    </cfRule>
    <cfRule type="cellIs" dxfId="97" priority="122" stopIfTrue="1" operator="lessThanOrEqual">
      <formula>#REF!</formula>
    </cfRule>
    <cfRule type="cellIs" dxfId="96" priority="123" stopIfTrue="1" operator="greaterThan">
      <formula>#REF!</formula>
    </cfRule>
  </conditionalFormatting>
  <conditionalFormatting sqref="E45:E46">
    <cfRule type="cellIs" dxfId="95" priority="118" stopIfTrue="1" operator="equal">
      <formula>#REF!</formula>
    </cfRule>
    <cfRule type="cellIs" dxfId="94" priority="119" stopIfTrue="1" operator="lessThanOrEqual">
      <formula>#REF!</formula>
    </cfRule>
    <cfRule type="cellIs" dxfId="93" priority="120" stopIfTrue="1" operator="greaterThan">
      <formula>#REF!</formula>
    </cfRule>
  </conditionalFormatting>
  <conditionalFormatting sqref="E47:E48">
    <cfRule type="cellIs" dxfId="92" priority="115" stopIfTrue="1" operator="equal">
      <formula>#REF!</formula>
    </cfRule>
    <cfRule type="cellIs" dxfId="91" priority="116" stopIfTrue="1" operator="lessThanOrEqual">
      <formula>#REF!</formula>
    </cfRule>
    <cfRule type="cellIs" dxfId="90" priority="117" stopIfTrue="1" operator="greaterThan">
      <formula>#REF!</formula>
    </cfRule>
  </conditionalFormatting>
  <conditionalFormatting sqref="E49:E50">
    <cfRule type="cellIs" dxfId="89" priority="112" stopIfTrue="1" operator="equal">
      <formula>#REF!</formula>
    </cfRule>
    <cfRule type="cellIs" dxfId="88" priority="113" stopIfTrue="1" operator="lessThanOrEqual">
      <formula>#REF!</formula>
    </cfRule>
    <cfRule type="cellIs" dxfId="87" priority="114" stopIfTrue="1" operator="greaterThan">
      <formula>#REF!</formula>
    </cfRule>
  </conditionalFormatting>
  <conditionalFormatting sqref="E51:E52">
    <cfRule type="cellIs" dxfId="86" priority="109" stopIfTrue="1" operator="equal">
      <formula>#REF!</formula>
    </cfRule>
    <cfRule type="cellIs" dxfId="85" priority="110" stopIfTrue="1" operator="lessThanOrEqual">
      <formula>#REF!</formula>
    </cfRule>
    <cfRule type="cellIs" dxfId="84" priority="111" stopIfTrue="1" operator="greaterThan">
      <formula>#REF!</formula>
    </cfRule>
  </conditionalFormatting>
  <conditionalFormatting sqref="E53:E54">
    <cfRule type="cellIs" dxfId="83" priority="106" stopIfTrue="1" operator="equal">
      <formula>#REF!</formula>
    </cfRule>
    <cfRule type="cellIs" dxfId="82" priority="107" stopIfTrue="1" operator="lessThanOrEqual">
      <formula>#REF!</formula>
    </cfRule>
    <cfRule type="cellIs" dxfId="81" priority="108" stopIfTrue="1" operator="greaterThan">
      <formula>#REF!</formula>
    </cfRule>
  </conditionalFormatting>
  <conditionalFormatting sqref="E55:E56">
    <cfRule type="cellIs" dxfId="80" priority="103" stopIfTrue="1" operator="equal">
      <formula>#REF!</formula>
    </cfRule>
    <cfRule type="cellIs" dxfId="79" priority="104" stopIfTrue="1" operator="lessThanOrEqual">
      <formula>#REF!</formula>
    </cfRule>
    <cfRule type="cellIs" dxfId="78" priority="105" stopIfTrue="1" operator="greaterThan">
      <formula>#REF!</formula>
    </cfRule>
  </conditionalFormatting>
  <conditionalFormatting sqref="E57:E58">
    <cfRule type="cellIs" dxfId="77" priority="100" stopIfTrue="1" operator="equal">
      <formula>#REF!</formula>
    </cfRule>
    <cfRule type="cellIs" dxfId="76" priority="101" stopIfTrue="1" operator="lessThanOrEqual">
      <formula>#REF!</formula>
    </cfRule>
    <cfRule type="cellIs" dxfId="75" priority="102" stopIfTrue="1" operator="greaterThan">
      <formula>#REF!</formula>
    </cfRule>
  </conditionalFormatting>
  <conditionalFormatting sqref="E59:E60">
    <cfRule type="cellIs" dxfId="74" priority="97" stopIfTrue="1" operator="equal">
      <formula>#REF!</formula>
    </cfRule>
    <cfRule type="cellIs" dxfId="73" priority="98" stopIfTrue="1" operator="lessThanOrEqual">
      <formula>#REF!</formula>
    </cfRule>
    <cfRule type="cellIs" dxfId="72" priority="99" stopIfTrue="1" operator="greaterThan">
      <formula>#REF!</formula>
    </cfRule>
  </conditionalFormatting>
  <conditionalFormatting sqref="E61:E62">
    <cfRule type="cellIs" dxfId="71" priority="94" stopIfTrue="1" operator="equal">
      <formula>#REF!</formula>
    </cfRule>
    <cfRule type="cellIs" dxfId="70" priority="95" stopIfTrue="1" operator="lessThanOrEqual">
      <formula>#REF!</formula>
    </cfRule>
    <cfRule type="cellIs" dxfId="69" priority="96" stopIfTrue="1" operator="greaterThan">
      <formula>#REF!</formula>
    </cfRule>
  </conditionalFormatting>
  <conditionalFormatting sqref="E63:E64">
    <cfRule type="cellIs" dxfId="68" priority="91" stopIfTrue="1" operator="equal">
      <formula>#REF!</formula>
    </cfRule>
    <cfRule type="cellIs" dxfId="67" priority="92" stopIfTrue="1" operator="lessThanOrEqual">
      <formula>#REF!</formula>
    </cfRule>
    <cfRule type="cellIs" dxfId="66" priority="93" stopIfTrue="1" operator="greaterThan">
      <formula>#REF!</formula>
    </cfRule>
  </conditionalFormatting>
  <conditionalFormatting sqref="E65:E66">
    <cfRule type="cellIs" dxfId="65" priority="88" stopIfTrue="1" operator="equal">
      <formula>#REF!</formula>
    </cfRule>
    <cfRule type="cellIs" dxfId="64" priority="89" stopIfTrue="1" operator="lessThanOrEqual">
      <formula>#REF!</formula>
    </cfRule>
    <cfRule type="cellIs" dxfId="63" priority="90" stopIfTrue="1" operator="greaterThan">
      <formula>#REF!</formula>
    </cfRule>
  </conditionalFormatting>
  <conditionalFormatting sqref="E67:E68">
    <cfRule type="cellIs" dxfId="62" priority="85" stopIfTrue="1" operator="equal">
      <formula>#REF!</formula>
    </cfRule>
    <cfRule type="cellIs" dxfId="61" priority="86" stopIfTrue="1" operator="lessThanOrEqual">
      <formula>#REF!</formula>
    </cfRule>
    <cfRule type="cellIs" dxfId="60" priority="87" stopIfTrue="1" operator="greaterThan">
      <formula>#REF!</formula>
    </cfRule>
  </conditionalFormatting>
  <conditionalFormatting sqref="E69:E70">
    <cfRule type="cellIs" dxfId="59" priority="82" stopIfTrue="1" operator="equal">
      <formula>#REF!</formula>
    </cfRule>
    <cfRule type="cellIs" dxfId="58" priority="83" stopIfTrue="1" operator="lessThanOrEqual">
      <formula>#REF!</formula>
    </cfRule>
    <cfRule type="cellIs" dxfId="57" priority="84" stopIfTrue="1" operator="greaterThan">
      <formula>#REF!</formula>
    </cfRule>
  </conditionalFormatting>
  <conditionalFormatting sqref="E71:E72">
    <cfRule type="cellIs" dxfId="56" priority="79" stopIfTrue="1" operator="equal">
      <formula>#REF!</formula>
    </cfRule>
    <cfRule type="cellIs" dxfId="55" priority="80" stopIfTrue="1" operator="lessThanOrEqual">
      <formula>#REF!</formula>
    </cfRule>
    <cfRule type="cellIs" dxfId="54" priority="81" stopIfTrue="1" operator="greaterThan">
      <formula>#REF!</formula>
    </cfRule>
  </conditionalFormatting>
  <conditionalFormatting sqref="E73:E74">
    <cfRule type="cellIs" dxfId="53" priority="76" stopIfTrue="1" operator="equal">
      <formula>#REF!</formula>
    </cfRule>
    <cfRule type="cellIs" dxfId="52" priority="77" stopIfTrue="1" operator="lessThanOrEqual">
      <formula>#REF!</formula>
    </cfRule>
    <cfRule type="cellIs" dxfId="51" priority="78" stopIfTrue="1" operator="greaterThan">
      <formula>#REF!</formula>
    </cfRule>
  </conditionalFormatting>
  <conditionalFormatting sqref="E75:E76">
    <cfRule type="cellIs" dxfId="50" priority="73" stopIfTrue="1" operator="equal">
      <formula>#REF!</formula>
    </cfRule>
    <cfRule type="cellIs" dxfId="49" priority="74" stopIfTrue="1" operator="lessThanOrEqual">
      <formula>#REF!</formula>
    </cfRule>
    <cfRule type="cellIs" dxfId="48" priority="75" stopIfTrue="1" operator="greaterThan">
      <formula>#REF!</formula>
    </cfRule>
  </conditionalFormatting>
  <conditionalFormatting sqref="E77:E78">
    <cfRule type="cellIs" dxfId="47" priority="70" stopIfTrue="1" operator="equal">
      <formula>#REF!</formula>
    </cfRule>
    <cfRule type="cellIs" dxfId="46" priority="71" stopIfTrue="1" operator="lessThanOrEqual">
      <formula>#REF!</formula>
    </cfRule>
    <cfRule type="cellIs" dxfId="45" priority="72" stopIfTrue="1" operator="greaterThan">
      <formula>#REF!</formula>
    </cfRule>
  </conditionalFormatting>
  <conditionalFormatting sqref="E79:E80">
    <cfRule type="cellIs" dxfId="44" priority="67" stopIfTrue="1" operator="equal">
      <formula>#REF!</formula>
    </cfRule>
    <cfRule type="cellIs" dxfId="43" priority="68" stopIfTrue="1" operator="lessThanOrEqual">
      <formula>#REF!</formula>
    </cfRule>
    <cfRule type="cellIs" dxfId="42" priority="69" stopIfTrue="1" operator="greaterThan">
      <formula>#REF!</formula>
    </cfRule>
  </conditionalFormatting>
  <conditionalFormatting sqref="E81:E82">
    <cfRule type="cellIs" dxfId="41" priority="64" stopIfTrue="1" operator="equal">
      <formula>#REF!</formula>
    </cfRule>
    <cfRule type="cellIs" dxfId="40" priority="65" stopIfTrue="1" operator="lessThanOrEqual">
      <formula>#REF!</formula>
    </cfRule>
    <cfRule type="cellIs" dxfId="39" priority="66" stopIfTrue="1" operator="greaterThan">
      <formula>#REF!</formula>
    </cfRule>
  </conditionalFormatting>
  <conditionalFormatting sqref="E83:E84">
    <cfRule type="cellIs" dxfId="38" priority="61" stopIfTrue="1" operator="equal">
      <formula>#REF!</formula>
    </cfRule>
    <cfRule type="cellIs" dxfId="37" priority="62" stopIfTrue="1" operator="lessThanOrEqual">
      <formula>#REF!</formula>
    </cfRule>
    <cfRule type="cellIs" dxfId="36" priority="63" stopIfTrue="1" operator="greaterThan">
      <formula>#REF!</formula>
    </cfRule>
  </conditionalFormatting>
  <conditionalFormatting sqref="E85:E86">
    <cfRule type="cellIs" dxfId="35" priority="58" stopIfTrue="1" operator="equal">
      <formula>#REF!</formula>
    </cfRule>
    <cfRule type="cellIs" dxfId="34" priority="59" stopIfTrue="1" operator="lessThanOrEqual">
      <formula>#REF!</formula>
    </cfRule>
    <cfRule type="cellIs" dxfId="33" priority="60" stopIfTrue="1" operator="greaterThan">
      <formula>#REF!</formula>
    </cfRule>
  </conditionalFormatting>
  <conditionalFormatting sqref="E87:E88">
    <cfRule type="cellIs" dxfId="32" priority="55" stopIfTrue="1" operator="equal">
      <formula>#REF!</formula>
    </cfRule>
    <cfRule type="cellIs" dxfId="31" priority="56" stopIfTrue="1" operator="lessThanOrEqual">
      <formula>#REF!</formula>
    </cfRule>
    <cfRule type="cellIs" dxfId="30" priority="57" stopIfTrue="1" operator="greaterThan">
      <formula>#REF!</formula>
    </cfRule>
  </conditionalFormatting>
  <conditionalFormatting sqref="E89:E90">
    <cfRule type="cellIs" dxfId="29" priority="52" stopIfTrue="1" operator="equal">
      <formula>#REF!</formula>
    </cfRule>
    <cfRule type="cellIs" dxfId="28" priority="53" stopIfTrue="1" operator="lessThanOrEqual">
      <formula>#REF!</formula>
    </cfRule>
    <cfRule type="cellIs" dxfId="27" priority="54" stopIfTrue="1" operator="greaterThan">
      <formula>#REF!</formula>
    </cfRule>
  </conditionalFormatting>
  <conditionalFormatting sqref="E91:E92">
    <cfRule type="cellIs" dxfId="26" priority="49" stopIfTrue="1" operator="equal">
      <formula>#REF!</formula>
    </cfRule>
    <cfRule type="cellIs" dxfId="25" priority="50" stopIfTrue="1" operator="lessThanOrEqual">
      <formula>#REF!</formula>
    </cfRule>
    <cfRule type="cellIs" dxfId="24" priority="51" stopIfTrue="1" operator="greaterThan">
      <formula>#REF!</formula>
    </cfRule>
  </conditionalFormatting>
  <conditionalFormatting sqref="E93:E94">
    <cfRule type="cellIs" dxfId="23" priority="46" stopIfTrue="1" operator="equal">
      <formula>#REF!</formula>
    </cfRule>
    <cfRule type="cellIs" dxfId="22" priority="47" stopIfTrue="1" operator="lessThanOrEqual">
      <formula>#REF!</formula>
    </cfRule>
    <cfRule type="cellIs" dxfId="21" priority="48" stopIfTrue="1" operator="greaterThan">
      <formula>#REF!</formula>
    </cfRule>
  </conditionalFormatting>
  <conditionalFormatting sqref="E95:E96">
    <cfRule type="cellIs" dxfId="20" priority="43" stopIfTrue="1" operator="equal">
      <formula>#REF!</formula>
    </cfRule>
    <cfRule type="cellIs" dxfId="19" priority="44" stopIfTrue="1" operator="lessThanOrEqual">
      <formula>#REF!</formula>
    </cfRule>
    <cfRule type="cellIs" dxfId="18" priority="45" stopIfTrue="1" operator="greaterThan">
      <formula>#REF!</formula>
    </cfRule>
  </conditionalFormatting>
  <conditionalFormatting sqref="E97:E98">
    <cfRule type="cellIs" dxfId="17" priority="40" stopIfTrue="1" operator="equal">
      <formula>#REF!</formula>
    </cfRule>
    <cfRule type="cellIs" dxfId="16" priority="41" stopIfTrue="1" operator="lessThanOrEqual">
      <formula>#REF!</formula>
    </cfRule>
    <cfRule type="cellIs" dxfId="15" priority="42" stopIfTrue="1" operator="greaterThan">
      <formula>#REF!</formula>
    </cfRule>
  </conditionalFormatting>
  <conditionalFormatting sqref="E99:E100">
    <cfRule type="cellIs" dxfId="14" priority="37" stopIfTrue="1" operator="equal">
      <formula>#REF!</formula>
    </cfRule>
    <cfRule type="cellIs" dxfId="13" priority="38" stopIfTrue="1" operator="lessThanOrEqual">
      <formula>#REF!</formula>
    </cfRule>
    <cfRule type="cellIs" dxfId="12" priority="39" stopIfTrue="1" operator="greaterThan">
      <formula>#REF!</formula>
    </cfRule>
  </conditionalFormatting>
  <conditionalFormatting sqref="E101:E102">
    <cfRule type="cellIs" dxfId="11" priority="34" stopIfTrue="1" operator="equal">
      <formula>#REF!</formula>
    </cfRule>
    <cfRule type="cellIs" dxfId="10" priority="35" stopIfTrue="1" operator="lessThanOrEqual">
      <formula>#REF!</formula>
    </cfRule>
    <cfRule type="cellIs" dxfId="9" priority="36" stopIfTrue="1" operator="greaterThan">
      <formula>#REF!</formula>
    </cfRule>
  </conditionalFormatting>
  <conditionalFormatting sqref="E103:E104">
    <cfRule type="cellIs" dxfId="8" priority="31" stopIfTrue="1" operator="equal">
      <formula>#REF!</formula>
    </cfRule>
    <cfRule type="cellIs" dxfId="7" priority="32" stopIfTrue="1" operator="lessThanOrEqual">
      <formula>#REF!</formula>
    </cfRule>
    <cfRule type="cellIs" dxfId="6" priority="33" stopIfTrue="1" operator="greaterThan">
      <formula>#REF!</formula>
    </cfRule>
  </conditionalFormatting>
  <conditionalFormatting sqref="E105:E106">
    <cfRule type="cellIs" dxfId="5" priority="28" stopIfTrue="1" operator="equal">
      <formula>#REF!</formula>
    </cfRule>
    <cfRule type="cellIs" dxfId="4" priority="29" stopIfTrue="1" operator="lessThanOrEqual">
      <formula>#REF!</formula>
    </cfRule>
    <cfRule type="cellIs" dxfId="3" priority="30" stopIfTrue="1" operator="greaterThan">
      <formula>#REF!</formula>
    </cfRule>
  </conditionalFormatting>
  <conditionalFormatting sqref="E107:E108">
    <cfRule type="cellIs" dxfId="2" priority="25" stopIfTrue="1" operator="equal">
      <formula>#REF!</formula>
    </cfRule>
    <cfRule type="cellIs" dxfId="1" priority="26" stopIfTrue="1" operator="lessThanOrEqual">
      <formula>#REF!</formula>
    </cfRule>
    <cfRule type="cellIs" dxfId="0" priority="27" stopIfTrue="1" operator="greaterThan">
      <formula>#REF!</formula>
    </cfRule>
  </conditionalFormatting>
  <dataValidations count="2">
    <dataValidation type="list" allowBlank="1" showInputMessage="1" showErrorMessage="1" sqref="WVK982876:WVK982879 C65372:C65375 IY65372:IY65375 SU65372:SU65375 ACQ65372:ACQ65375 AMM65372:AMM65375 AWI65372:AWI65375 BGE65372:BGE65375 BQA65372:BQA65375 BZW65372:BZW65375 CJS65372:CJS65375 CTO65372:CTO65375 DDK65372:DDK65375 DNG65372:DNG65375 DXC65372:DXC65375 EGY65372:EGY65375 EQU65372:EQU65375 FAQ65372:FAQ65375 FKM65372:FKM65375 FUI65372:FUI65375 GEE65372:GEE65375 GOA65372:GOA65375 GXW65372:GXW65375 HHS65372:HHS65375 HRO65372:HRO65375 IBK65372:IBK65375 ILG65372:ILG65375 IVC65372:IVC65375 JEY65372:JEY65375 JOU65372:JOU65375 JYQ65372:JYQ65375 KIM65372:KIM65375 KSI65372:KSI65375 LCE65372:LCE65375 LMA65372:LMA65375 LVW65372:LVW65375 MFS65372:MFS65375 MPO65372:MPO65375 MZK65372:MZK65375 NJG65372:NJG65375 NTC65372:NTC65375 OCY65372:OCY65375 OMU65372:OMU65375 OWQ65372:OWQ65375 PGM65372:PGM65375 PQI65372:PQI65375 QAE65372:QAE65375 QKA65372:QKA65375 QTW65372:QTW65375 RDS65372:RDS65375 RNO65372:RNO65375 RXK65372:RXK65375 SHG65372:SHG65375 SRC65372:SRC65375 TAY65372:TAY65375 TKU65372:TKU65375 TUQ65372:TUQ65375 UEM65372:UEM65375 UOI65372:UOI65375 UYE65372:UYE65375 VIA65372:VIA65375 VRW65372:VRW65375 WBS65372:WBS65375 WLO65372:WLO65375 WVK65372:WVK65375 C130908:C130911 IY130908:IY130911 SU130908:SU130911 ACQ130908:ACQ130911 AMM130908:AMM130911 AWI130908:AWI130911 BGE130908:BGE130911 BQA130908:BQA130911 BZW130908:BZW130911 CJS130908:CJS130911 CTO130908:CTO130911 DDK130908:DDK130911 DNG130908:DNG130911 DXC130908:DXC130911 EGY130908:EGY130911 EQU130908:EQU130911 FAQ130908:FAQ130911 FKM130908:FKM130911 FUI130908:FUI130911 GEE130908:GEE130911 GOA130908:GOA130911 GXW130908:GXW130911 HHS130908:HHS130911 HRO130908:HRO130911 IBK130908:IBK130911 ILG130908:ILG130911 IVC130908:IVC130911 JEY130908:JEY130911 JOU130908:JOU130911 JYQ130908:JYQ130911 KIM130908:KIM130911 KSI130908:KSI130911 LCE130908:LCE130911 LMA130908:LMA130911 LVW130908:LVW130911 MFS130908:MFS130911 MPO130908:MPO130911 MZK130908:MZK130911 NJG130908:NJG130911 NTC130908:NTC130911 OCY130908:OCY130911 OMU130908:OMU130911 OWQ130908:OWQ130911 PGM130908:PGM130911 PQI130908:PQI130911 QAE130908:QAE130911 QKA130908:QKA130911 QTW130908:QTW130911 RDS130908:RDS130911 RNO130908:RNO130911 RXK130908:RXK130911 SHG130908:SHG130911 SRC130908:SRC130911 TAY130908:TAY130911 TKU130908:TKU130911 TUQ130908:TUQ130911 UEM130908:UEM130911 UOI130908:UOI130911 UYE130908:UYE130911 VIA130908:VIA130911 VRW130908:VRW130911 WBS130908:WBS130911 WLO130908:WLO130911 WVK130908:WVK130911 C196444:C196447 IY196444:IY196447 SU196444:SU196447 ACQ196444:ACQ196447 AMM196444:AMM196447 AWI196444:AWI196447 BGE196444:BGE196447 BQA196444:BQA196447 BZW196444:BZW196447 CJS196444:CJS196447 CTO196444:CTO196447 DDK196444:DDK196447 DNG196444:DNG196447 DXC196444:DXC196447 EGY196444:EGY196447 EQU196444:EQU196447 FAQ196444:FAQ196447 FKM196444:FKM196447 FUI196444:FUI196447 GEE196444:GEE196447 GOA196444:GOA196447 GXW196444:GXW196447 HHS196444:HHS196447 HRO196444:HRO196447 IBK196444:IBK196447 ILG196444:ILG196447 IVC196444:IVC196447 JEY196444:JEY196447 JOU196444:JOU196447 JYQ196444:JYQ196447 KIM196444:KIM196447 KSI196444:KSI196447 LCE196444:LCE196447 LMA196444:LMA196447 LVW196444:LVW196447 MFS196444:MFS196447 MPO196444:MPO196447 MZK196444:MZK196447 NJG196444:NJG196447 NTC196444:NTC196447 OCY196444:OCY196447 OMU196444:OMU196447 OWQ196444:OWQ196447 PGM196444:PGM196447 PQI196444:PQI196447 QAE196444:QAE196447 QKA196444:QKA196447 QTW196444:QTW196447 RDS196444:RDS196447 RNO196444:RNO196447 RXK196444:RXK196447 SHG196444:SHG196447 SRC196444:SRC196447 TAY196444:TAY196447 TKU196444:TKU196447 TUQ196444:TUQ196447 UEM196444:UEM196447 UOI196444:UOI196447 UYE196444:UYE196447 VIA196444:VIA196447 VRW196444:VRW196447 WBS196444:WBS196447 WLO196444:WLO196447 WVK196444:WVK196447 C261980:C261983 IY261980:IY261983 SU261980:SU261983 ACQ261980:ACQ261983 AMM261980:AMM261983 AWI261980:AWI261983 BGE261980:BGE261983 BQA261980:BQA261983 BZW261980:BZW261983 CJS261980:CJS261983 CTO261980:CTO261983 DDK261980:DDK261983 DNG261980:DNG261983 DXC261980:DXC261983 EGY261980:EGY261983 EQU261980:EQU261983 FAQ261980:FAQ261983 FKM261980:FKM261983 FUI261980:FUI261983 GEE261980:GEE261983 GOA261980:GOA261983 GXW261980:GXW261983 HHS261980:HHS261983 HRO261980:HRO261983 IBK261980:IBK261983 ILG261980:ILG261983 IVC261980:IVC261983 JEY261980:JEY261983 JOU261980:JOU261983 JYQ261980:JYQ261983 KIM261980:KIM261983 KSI261980:KSI261983 LCE261980:LCE261983 LMA261980:LMA261983 LVW261980:LVW261983 MFS261980:MFS261983 MPO261980:MPO261983 MZK261980:MZK261983 NJG261980:NJG261983 NTC261980:NTC261983 OCY261980:OCY261983 OMU261980:OMU261983 OWQ261980:OWQ261983 PGM261980:PGM261983 PQI261980:PQI261983 QAE261980:QAE261983 QKA261980:QKA261983 QTW261980:QTW261983 RDS261980:RDS261983 RNO261980:RNO261983 RXK261980:RXK261983 SHG261980:SHG261983 SRC261980:SRC261983 TAY261980:TAY261983 TKU261980:TKU261983 TUQ261980:TUQ261983 UEM261980:UEM261983 UOI261980:UOI261983 UYE261980:UYE261983 VIA261980:VIA261983 VRW261980:VRW261983 WBS261980:WBS261983 WLO261980:WLO261983 WVK261980:WVK261983 C327516:C327519 IY327516:IY327519 SU327516:SU327519 ACQ327516:ACQ327519 AMM327516:AMM327519 AWI327516:AWI327519 BGE327516:BGE327519 BQA327516:BQA327519 BZW327516:BZW327519 CJS327516:CJS327519 CTO327516:CTO327519 DDK327516:DDK327519 DNG327516:DNG327519 DXC327516:DXC327519 EGY327516:EGY327519 EQU327516:EQU327519 FAQ327516:FAQ327519 FKM327516:FKM327519 FUI327516:FUI327519 GEE327516:GEE327519 GOA327516:GOA327519 GXW327516:GXW327519 HHS327516:HHS327519 HRO327516:HRO327519 IBK327516:IBK327519 ILG327516:ILG327519 IVC327516:IVC327519 JEY327516:JEY327519 JOU327516:JOU327519 JYQ327516:JYQ327519 KIM327516:KIM327519 KSI327516:KSI327519 LCE327516:LCE327519 LMA327516:LMA327519 LVW327516:LVW327519 MFS327516:MFS327519 MPO327516:MPO327519 MZK327516:MZK327519 NJG327516:NJG327519 NTC327516:NTC327519 OCY327516:OCY327519 OMU327516:OMU327519 OWQ327516:OWQ327519 PGM327516:PGM327519 PQI327516:PQI327519 QAE327516:QAE327519 QKA327516:QKA327519 QTW327516:QTW327519 RDS327516:RDS327519 RNO327516:RNO327519 RXK327516:RXK327519 SHG327516:SHG327519 SRC327516:SRC327519 TAY327516:TAY327519 TKU327516:TKU327519 TUQ327516:TUQ327519 UEM327516:UEM327519 UOI327516:UOI327519 UYE327516:UYE327519 VIA327516:VIA327519 VRW327516:VRW327519 WBS327516:WBS327519 WLO327516:WLO327519 WVK327516:WVK327519 C393052:C393055 IY393052:IY393055 SU393052:SU393055 ACQ393052:ACQ393055 AMM393052:AMM393055 AWI393052:AWI393055 BGE393052:BGE393055 BQA393052:BQA393055 BZW393052:BZW393055 CJS393052:CJS393055 CTO393052:CTO393055 DDK393052:DDK393055 DNG393052:DNG393055 DXC393052:DXC393055 EGY393052:EGY393055 EQU393052:EQU393055 FAQ393052:FAQ393055 FKM393052:FKM393055 FUI393052:FUI393055 GEE393052:GEE393055 GOA393052:GOA393055 GXW393052:GXW393055 HHS393052:HHS393055 HRO393052:HRO393055 IBK393052:IBK393055 ILG393052:ILG393055 IVC393052:IVC393055 JEY393052:JEY393055 JOU393052:JOU393055 JYQ393052:JYQ393055 KIM393052:KIM393055 KSI393052:KSI393055 LCE393052:LCE393055 LMA393052:LMA393055 LVW393052:LVW393055 MFS393052:MFS393055 MPO393052:MPO393055 MZK393052:MZK393055 NJG393052:NJG393055 NTC393052:NTC393055 OCY393052:OCY393055 OMU393052:OMU393055 OWQ393052:OWQ393055 PGM393052:PGM393055 PQI393052:PQI393055 QAE393052:QAE393055 QKA393052:QKA393055 QTW393052:QTW393055 RDS393052:RDS393055 RNO393052:RNO393055 RXK393052:RXK393055 SHG393052:SHG393055 SRC393052:SRC393055 TAY393052:TAY393055 TKU393052:TKU393055 TUQ393052:TUQ393055 UEM393052:UEM393055 UOI393052:UOI393055 UYE393052:UYE393055 VIA393052:VIA393055 VRW393052:VRW393055 WBS393052:WBS393055 WLO393052:WLO393055 WVK393052:WVK393055 C458588:C458591 IY458588:IY458591 SU458588:SU458591 ACQ458588:ACQ458591 AMM458588:AMM458591 AWI458588:AWI458591 BGE458588:BGE458591 BQA458588:BQA458591 BZW458588:BZW458591 CJS458588:CJS458591 CTO458588:CTO458591 DDK458588:DDK458591 DNG458588:DNG458591 DXC458588:DXC458591 EGY458588:EGY458591 EQU458588:EQU458591 FAQ458588:FAQ458591 FKM458588:FKM458591 FUI458588:FUI458591 GEE458588:GEE458591 GOA458588:GOA458591 GXW458588:GXW458591 HHS458588:HHS458591 HRO458588:HRO458591 IBK458588:IBK458591 ILG458588:ILG458591 IVC458588:IVC458591 JEY458588:JEY458591 JOU458588:JOU458591 JYQ458588:JYQ458591 KIM458588:KIM458591 KSI458588:KSI458591 LCE458588:LCE458591 LMA458588:LMA458591 LVW458588:LVW458591 MFS458588:MFS458591 MPO458588:MPO458591 MZK458588:MZK458591 NJG458588:NJG458591 NTC458588:NTC458591 OCY458588:OCY458591 OMU458588:OMU458591 OWQ458588:OWQ458591 PGM458588:PGM458591 PQI458588:PQI458591 QAE458588:QAE458591 QKA458588:QKA458591 QTW458588:QTW458591 RDS458588:RDS458591 RNO458588:RNO458591 RXK458588:RXK458591 SHG458588:SHG458591 SRC458588:SRC458591 TAY458588:TAY458591 TKU458588:TKU458591 TUQ458588:TUQ458591 UEM458588:UEM458591 UOI458588:UOI458591 UYE458588:UYE458591 VIA458588:VIA458591 VRW458588:VRW458591 WBS458588:WBS458591 WLO458588:WLO458591 WVK458588:WVK458591 C524124:C524127 IY524124:IY524127 SU524124:SU524127 ACQ524124:ACQ524127 AMM524124:AMM524127 AWI524124:AWI524127 BGE524124:BGE524127 BQA524124:BQA524127 BZW524124:BZW524127 CJS524124:CJS524127 CTO524124:CTO524127 DDK524124:DDK524127 DNG524124:DNG524127 DXC524124:DXC524127 EGY524124:EGY524127 EQU524124:EQU524127 FAQ524124:FAQ524127 FKM524124:FKM524127 FUI524124:FUI524127 GEE524124:GEE524127 GOA524124:GOA524127 GXW524124:GXW524127 HHS524124:HHS524127 HRO524124:HRO524127 IBK524124:IBK524127 ILG524124:ILG524127 IVC524124:IVC524127 JEY524124:JEY524127 JOU524124:JOU524127 JYQ524124:JYQ524127 KIM524124:KIM524127 KSI524124:KSI524127 LCE524124:LCE524127 LMA524124:LMA524127 LVW524124:LVW524127 MFS524124:MFS524127 MPO524124:MPO524127 MZK524124:MZK524127 NJG524124:NJG524127 NTC524124:NTC524127 OCY524124:OCY524127 OMU524124:OMU524127 OWQ524124:OWQ524127 PGM524124:PGM524127 PQI524124:PQI524127 QAE524124:QAE524127 QKA524124:QKA524127 QTW524124:QTW524127 RDS524124:RDS524127 RNO524124:RNO524127 RXK524124:RXK524127 SHG524124:SHG524127 SRC524124:SRC524127 TAY524124:TAY524127 TKU524124:TKU524127 TUQ524124:TUQ524127 UEM524124:UEM524127 UOI524124:UOI524127 UYE524124:UYE524127 VIA524124:VIA524127 VRW524124:VRW524127 WBS524124:WBS524127 WLO524124:WLO524127 WVK524124:WVK524127 C589660:C589663 IY589660:IY589663 SU589660:SU589663 ACQ589660:ACQ589663 AMM589660:AMM589663 AWI589660:AWI589663 BGE589660:BGE589663 BQA589660:BQA589663 BZW589660:BZW589663 CJS589660:CJS589663 CTO589660:CTO589663 DDK589660:DDK589663 DNG589660:DNG589663 DXC589660:DXC589663 EGY589660:EGY589663 EQU589660:EQU589663 FAQ589660:FAQ589663 FKM589660:FKM589663 FUI589660:FUI589663 GEE589660:GEE589663 GOA589660:GOA589663 GXW589660:GXW589663 HHS589660:HHS589663 HRO589660:HRO589663 IBK589660:IBK589663 ILG589660:ILG589663 IVC589660:IVC589663 JEY589660:JEY589663 JOU589660:JOU589663 JYQ589660:JYQ589663 KIM589660:KIM589663 KSI589660:KSI589663 LCE589660:LCE589663 LMA589660:LMA589663 LVW589660:LVW589663 MFS589660:MFS589663 MPO589660:MPO589663 MZK589660:MZK589663 NJG589660:NJG589663 NTC589660:NTC589663 OCY589660:OCY589663 OMU589660:OMU589663 OWQ589660:OWQ589663 PGM589660:PGM589663 PQI589660:PQI589663 QAE589660:QAE589663 QKA589660:QKA589663 QTW589660:QTW589663 RDS589660:RDS589663 RNO589660:RNO589663 RXK589660:RXK589663 SHG589660:SHG589663 SRC589660:SRC589663 TAY589660:TAY589663 TKU589660:TKU589663 TUQ589660:TUQ589663 UEM589660:UEM589663 UOI589660:UOI589663 UYE589660:UYE589663 VIA589660:VIA589663 VRW589660:VRW589663 WBS589660:WBS589663 WLO589660:WLO589663 WVK589660:WVK589663 C655196:C655199 IY655196:IY655199 SU655196:SU655199 ACQ655196:ACQ655199 AMM655196:AMM655199 AWI655196:AWI655199 BGE655196:BGE655199 BQA655196:BQA655199 BZW655196:BZW655199 CJS655196:CJS655199 CTO655196:CTO655199 DDK655196:DDK655199 DNG655196:DNG655199 DXC655196:DXC655199 EGY655196:EGY655199 EQU655196:EQU655199 FAQ655196:FAQ655199 FKM655196:FKM655199 FUI655196:FUI655199 GEE655196:GEE655199 GOA655196:GOA655199 GXW655196:GXW655199 HHS655196:HHS655199 HRO655196:HRO655199 IBK655196:IBK655199 ILG655196:ILG655199 IVC655196:IVC655199 JEY655196:JEY655199 JOU655196:JOU655199 JYQ655196:JYQ655199 KIM655196:KIM655199 KSI655196:KSI655199 LCE655196:LCE655199 LMA655196:LMA655199 LVW655196:LVW655199 MFS655196:MFS655199 MPO655196:MPO655199 MZK655196:MZK655199 NJG655196:NJG655199 NTC655196:NTC655199 OCY655196:OCY655199 OMU655196:OMU655199 OWQ655196:OWQ655199 PGM655196:PGM655199 PQI655196:PQI655199 QAE655196:QAE655199 QKA655196:QKA655199 QTW655196:QTW655199 RDS655196:RDS655199 RNO655196:RNO655199 RXK655196:RXK655199 SHG655196:SHG655199 SRC655196:SRC655199 TAY655196:TAY655199 TKU655196:TKU655199 TUQ655196:TUQ655199 UEM655196:UEM655199 UOI655196:UOI655199 UYE655196:UYE655199 VIA655196:VIA655199 VRW655196:VRW655199 WBS655196:WBS655199 WLO655196:WLO655199 WVK655196:WVK655199 C720732:C720735 IY720732:IY720735 SU720732:SU720735 ACQ720732:ACQ720735 AMM720732:AMM720735 AWI720732:AWI720735 BGE720732:BGE720735 BQA720732:BQA720735 BZW720732:BZW720735 CJS720732:CJS720735 CTO720732:CTO720735 DDK720732:DDK720735 DNG720732:DNG720735 DXC720732:DXC720735 EGY720732:EGY720735 EQU720732:EQU720735 FAQ720732:FAQ720735 FKM720732:FKM720735 FUI720732:FUI720735 GEE720732:GEE720735 GOA720732:GOA720735 GXW720732:GXW720735 HHS720732:HHS720735 HRO720732:HRO720735 IBK720732:IBK720735 ILG720732:ILG720735 IVC720732:IVC720735 JEY720732:JEY720735 JOU720732:JOU720735 JYQ720732:JYQ720735 KIM720732:KIM720735 KSI720732:KSI720735 LCE720732:LCE720735 LMA720732:LMA720735 LVW720732:LVW720735 MFS720732:MFS720735 MPO720732:MPO720735 MZK720732:MZK720735 NJG720732:NJG720735 NTC720732:NTC720735 OCY720732:OCY720735 OMU720732:OMU720735 OWQ720732:OWQ720735 PGM720732:PGM720735 PQI720732:PQI720735 QAE720732:QAE720735 QKA720732:QKA720735 QTW720732:QTW720735 RDS720732:RDS720735 RNO720732:RNO720735 RXK720732:RXK720735 SHG720732:SHG720735 SRC720732:SRC720735 TAY720732:TAY720735 TKU720732:TKU720735 TUQ720732:TUQ720735 UEM720732:UEM720735 UOI720732:UOI720735 UYE720732:UYE720735 VIA720732:VIA720735 VRW720732:VRW720735 WBS720732:WBS720735 WLO720732:WLO720735 WVK720732:WVK720735 C786268:C786271 IY786268:IY786271 SU786268:SU786271 ACQ786268:ACQ786271 AMM786268:AMM786271 AWI786268:AWI786271 BGE786268:BGE786271 BQA786268:BQA786271 BZW786268:BZW786271 CJS786268:CJS786271 CTO786268:CTO786271 DDK786268:DDK786271 DNG786268:DNG786271 DXC786268:DXC786271 EGY786268:EGY786271 EQU786268:EQU786271 FAQ786268:FAQ786271 FKM786268:FKM786271 FUI786268:FUI786271 GEE786268:GEE786271 GOA786268:GOA786271 GXW786268:GXW786271 HHS786268:HHS786271 HRO786268:HRO786271 IBK786268:IBK786271 ILG786268:ILG786271 IVC786268:IVC786271 JEY786268:JEY786271 JOU786268:JOU786271 JYQ786268:JYQ786271 KIM786268:KIM786271 KSI786268:KSI786271 LCE786268:LCE786271 LMA786268:LMA786271 LVW786268:LVW786271 MFS786268:MFS786271 MPO786268:MPO786271 MZK786268:MZK786271 NJG786268:NJG786271 NTC786268:NTC786271 OCY786268:OCY786271 OMU786268:OMU786271 OWQ786268:OWQ786271 PGM786268:PGM786271 PQI786268:PQI786271 QAE786268:QAE786271 QKA786268:QKA786271 QTW786268:QTW786271 RDS786268:RDS786271 RNO786268:RNO786271 RXK786268:RXK786271 SHG786268:SHG786271 SRC786268:SRC786271 TAY786268:TAY786271 TKU786268:TKU786271 TUQ786268:TUQ786271 UEM786268:UEM786271 UOI786268:UOI786271 UYE786268:UYE786271 VIA786268:VIA786271 VRW786268:VRW786271 WBS786268:WBS786271 WLO786268:WLO786271 WVK786268:WVK786271 C851804:C851807 IY851804:IY851807 SU851804:SU851807 ACQ851804:ACQ851807 AMM851804:AMM851807 AWI851804:AWI851807 BGE851804:BGE851807 BQA851804:BQA851807 BZW851804:BZW851807 CJS851804:CJS851807 CTO851804:CTO851807 DDK851804:DDK851807 DNG851804:DNG851807 DXC851804:DXC851807 EGY851804:EGY851807 EQU851804:EQU851807 FAQ851804:FAQ851807 FKM851804:FKM851807 FUI851804:FUI851807 GEE851804:GEE851807 GOA851804:GOA851807 GXW851804:GXW851807 HHS851804:HHS851807 HRO851804:HRO851807 IBK851804:IBK851807 ILG851804:ILG851807 IVC851804:IVC851807 JEY851804:JEY851807 JOU851804:JOU851807 JYQ851804:JYQ851807 KIM851804:KIM851807 KSI851804:KSI851807 LCE851804:LCE851807 LMA851804:LMA851807 LVW851804:LVW851807 MFS851804:MFS851807 MPO851804:MPO851807 MZK851804:MZK851807 NJG851804:NJG851807 NTC851804:NTC851807 OCY851804:OCY851807 OMU851804:OMU851807 OWQ851804:OWQ851807 PGM851804:PGM851807 PQI851804:PQI851807 QAE851804:QAE851807 QKA851804:QKA851807 QTW851804:QTW851807 RDS851804:RDS851807 RNO851804:RNO851807 RXK851804:RXK851807 SHG851804:SHG851807 SRC851804:SRC851807 TAY851804:TAY851807 TKU851804:TKU851807 TUQ851804:TUQ851807 UEM851804:UEM851807 UOI851804:UOI851807 UYE851804:UYE851807 VIA851804:VIA851807 VRW851804:VRW851807 WBS851804:WBS851807 WLO851804:WLO851807 WVK851804:WVK851807 C917340:C917343 IY917340:IY917343 SU917340:SU917343 ACQ917340:ACQ917343 AMM917340:AMM917343 AWI917340:AWI917343 BGE917340:BGE917343 BQA917340:BQA917343 BZW917340:BZW917343 CJS917340:CJS917343 CTO917340:CTO917343 DDK917340:DDK917343 DNG917340:DNG917343 DXC917340:DXC917343 EGY917340:EGY917343 EQU917340:EQU917343 FAQ917340:FAQ917343 FKM917340:FKM917343 FUI917340:FUI917343 GEE917340:GEE917343 GOA917340:GOA917343 GXW917340:GXW917343 HHS917340:HHS917343 HRO917340:HRO917343 IBK917340:IBK917343 ILG917340:ILG917343 IVC917340:IVC917343 JEY917340:JEY917343 JOU917340:JOU917343 JYQ917340:JYQ917343 KIM917340:KIM917343 KSI917340:KSI917343 LCE917340:LCE917343 LMA917340:LMA917343 LVW917340:LVW917343 MFS917340:MFS917343 MPO917340:MPO917343 MZK917340:MZK917343 NJG917340:NJG917343 NTC917340:NTC917343 OCY917340:OCY917343 OMU917340:OMU917343 OWQ917340:OWQ917343 PGM917340:PGM917343 PQI917340:PQI917343 QAE917340:QAE917343 QKA917340:QKA917343 QTW917340:QTW917343 RDS917340:RDS917343 RNO917340:RNO917343 RXK917340:RXK917343 SHG917340:SHG917343 SRC917340:SRC917343 TAY917340:TAY917343 TKU917340:TKU917343 TUQ917340:TUQ917343 UEM917340:UEM917343 UOI917340:UOI917343 UYE917340:UYE917343 VIA917340:VIA917343 VRW917340:VRW917343 WBS917340:WBS917343 WLO917340:WLO917343 WVK917340:WVK917343 C982876:C982879 IY982876:IY982879 SU982876:SU982879 ACQ982876:ACQ982879 AMM982876:AMM982879 AWI982876:AWI982879 BGE982876:BGE982879 BQA982876:BQA982879 BZW982876:BZW982879 CJS982876:CJS982879 CTO982876:CTO982879 DDK982876:DDK982879 DNG982876:DNG982879 DXC982876:DXC982879 EGY982876:EGY982879 EQU982876:EQU982879 FAQ982876:FAQ982879 FKM982876:FKM982879 FUI982876:FUI982879 GEE982876:GEE982879 GOA982876:GOA982879 GXW982876:GXW982879 HHS982876:HHS982879 HRO982876:HRO982879 IBK982876:IBK982879 ILG982876:ILG982879 IVC982876:IVC982879 JEY982876:JEY982879 JOU982876:JOU982879 JYQ982876:JYQ982879 KIM982876:KIM982879 KSI982876:KSI982879 LCE982876:LCE982879 LMA982876:LMA982879 LVW982876:LVW982879 MFS982876:MFS982879 MPO982876:MPO982879 MZK982876:MZK982879 NJG982876:NJG982879 NTC982876:NTC982879 OCY982876:OCY982879 OMU982876:OMU982879 OWQ982876:OWQ982879 PGM982876:PGM982879 PQI982876:PQI982879 QAE982876:QAE982879 QKA982876:QKA982879 QTW982876:QTW982879 RDS982876:RDS982879 RNO982876:RNO982879 RXK982876:RXK982879 SHG982876:SHG982879 SRC982876:SRC982879 TAY982876:TAY982879 TKU982876:TKU982879 TUQ982876:TUQ982879 UEM982876:UEM982879 UOI982876:UOI982879 UYE982876:UYE982879 VIA982876:VIA982879 VRW982876:VRW982879 WBS982876:WBS982879 WLO982876:WLO982879 WLO25:WLO211 WBS25:WBS211 VRW25:VRW211 VIA25:VIA211 UYE25:UYE211 UOI25:UOI211 UEM25:UEM211 TUQ25:TUQ211 TKU25:TKU211 TAY25:TAY211 SRC25:SRC211 SHG25:SHG211 RXK25:RXK211 RNO25:RNO211 RDS25:RDS211 QTW25:QTW211 QKA25:QKA211 QAE25:QAE211 PQI25:PQI211 PGM25:PGM211 OWQ25:OWQ211 OMU25:OMU211 OCY25:OCY211 NTC25:NTC211 NJG25:NJG211 MZK25:MZK211 MPO25:MPO211 MFS25:MFS211 LVW25:LVW211 LMA25:LMA211 LCE25:LCE211 KSI25:KSI211 KIM25:KIM211 JYQ25:JYQ211 JOU25:JOU211 JEY25:JEY211 IVC25:IVC211 ILG25:ILG211 IBK25:IBK211 HRO25:HRO211 HHS25:HHS211 GXW25:GXW211 GOA25:GOA211 GEE25:GEE211 FUI25:FUI211 FKM25:FKM211 FAQ25:FAQ211 EQU25:EQU211 EGY25:EGY211 DXC25:DXC211 DNG25:DNG211 DDK25:DDK211 CTO25:CTO211 CJS25:CJS211 BZW25:BZW211 BQA25:BQA211 BGE25:BGE211 AWI25:AWI211 AMM25:AMM211 ACQ25:ACQ211 SU25:SU211 IY25:IY211 WVK25:WVK211" xr:uid="{00000000-0002-0000-0100-000000000000}">
      <formula1>Группа</formula1>
    </dataValidation>
    <dataValidation type="list" allowBlank="1" showInputMessage="1" showErrorMessage="1" sqref="C25:C211" xr:uid="{00000000-0002-0000-0100-000001000000}">
      <formula1>Список</formula1>
    </dataValidation>
  </dataValidations>
  <pageMargins left="0.31496062992125984" right="0.31496062992125984" top="0.35433070866141736" bottom="0.35433070866141736" header="0" footer="0"/>
  <pageSetup paperSize="9" scale="44" orientation="portrait" r:id="rId1"/>
  <headerFooter>
    <oddFooter>&amp;R&amp;"Verdana,обычный"&amp;10ОДО "КомПродСервис" стр. &amp;P</oddFooter>
  </headerFooter>
  <rowBreaks count="1" manualBreakCount="1">
    <brk id="23" min="1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619125</xdr:colOff>
                    <xdr:row>218</xdr:row>
                    <xdr:rowOff>152400</xdr:rowOff>
                  </from>
                  <to>
                    <xdr:col>3</xdr:col>
                    <xdr:colOff>714375</xdr:colOff>
                    <xdr:row>220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Продоскрин-Стрептомицин</vt:lpstr>
      <vt:lpstr>Контроль правильности</vt:lpstr>
      <vt:lpstr>Группа</vt:lpstr>
      <vt:lpstr>Матрицы</vt:lpstr>
      <vt:lpstr>'Контроль правильности'!Область_печати</vt:lpstr>
      <vt:lpstr>Продукт</vt:lpstr>
      <vt:lpstr>Продукты</vt:lpstr>
      <vt:lpstr>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Ткачев Сергей</dc:creator>
  <cp:lastModifiedBy>Юлия Драгун</cp:lastModifiedBy>
  <dcterms:created xsi:type="dcterms:W3CDTF">2020-02-03T10:00:36Z</dcterms:created>
  <dcterms:modified xsi:type="dcterms:W3CDTF">2024-12-12T11:30:32Z</dcterms:modified>
</cp:coreProperties>
</file>